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6605" windowHeight="7500" tabRatio="945" activeTab="11"/>
  </bookViews>
  <sheets>
    <sheet name="BIlkhawthlir North" sheetId="1" r:id="rId1"/>
    <sheet name="Bilkhawthlir south" sheetId="15" r:id="rId2"/>
    <sheet name="N Chhimluang" sheetId="4" r:id="rId3"/>
    <sheet name="Vairengte I" sheetId="7" r:id="rId4"/>
    <sheet name="Vairengte II" sheetId="9" r:id="rId5"/>
    <sheet name="Saihapui V" sheetId="8" r:id="rId6"/>
    <sheet name="Phainuam" sheetId="2" r:id="rId7"/>
    <sheet name="Saipum" sheetId="3" r:id="rId8"/>
    <sheet name="Saiphai" sheetId="10" r:id="rId9"/>
    <sheet name="N Chawnpui" sheetId="16" r:id="rId10"/>
    <sheet name="Vairengte III IOC" sheetId="6" r:id="rId11"/>
    <sheet name="Vairengte IV State veng" sheetId="5" r:id="rId12"/>
    <sheet name="Abstract BKT N" sheetId="11" r:id="rId13"/>
    <sheet name="Abstract BKT S" sheetId="17" r:id="rId14"/>
    <sheet name="Abstract N Chhimluang" sheetId="18" r:id="rId15"/>
    <sheet name="Abstract VRT I" sheetId="19" r:id="rId16"/>
    <sheet name="Abstract VRT II" sheetId="20" r:id="rId17"/>
    <sheet name="Abstract VRT III" sheetId="21" r:id="rId18"/>
    <sheet name="Abstract VRT IV" sheetId="22" r:id="rId19"/>
    <sheet name="Abstract N Chawnpui" sheetId="23" r:id="rId20"/>
    <sheet name="Abstract Saipum" sheetId="24" r:id="rId21"/>
    <sheet name="Abstract Saiphai" sheetId="25" r:id="rId22"/>
    <sheet name="Abs Phainuam" sheetId="26" r:id="rId23"/>
    <sheet name="Abs Saihapui V" sheetId="27" r:id="rId24"/>
    <sheet name="Sheet12" sheetId="28" r:id="rId25"/>
  </sheets>
  <calcPr calcId="124519"/>
  <fileRecoveryPr autoRecover="0"/>
</workbook>
</file>

<file path=xl/calcChain.xml><?xml version="1.0" encoding="utf-8"?>
<calcChain xmlns="http://schemas.openxmlformats.org/spreadsheetml/2006/main">
  <c r="I29" i="5"/>
  <c r="M30" s="1"/>
  <c r="I38" i="6"/>
  <c r="N42" s="1"/>
  <c r="I37" i="16"/>
  <c r="I55" i="10"/>
  <c r="N61" s="1"/>
  <c r="I39" i="3"/>
  <c r="M37" s="1"/>
  <c r="J38" i="2"/>
  <c r="N42" s="1"/>
  <c r="I78" i="9"/>
  <c r="L80" s="1"/>
  <c r="J71"/>
  <c r="I83" i="7"/>
  <c r="M84" s="1"/>
  <c r="I35" i="4"/>
  <c r="N37" s="1"/>
  <c r="I55" i="15"/>
  <c r="M55" s="1"/>
  <c r="J42"/>
  <c r="K51" i="1"/>
  <c r="N51" s="1"/>
  <c r="E2" i="5"/>
  <c r="E3"/>
  <c r="C81" i="9"/>
  <c r="C86" i="7"/>
  <c r="C58" i="15"/>
  <c r="C54" i="1"/>
  <c r="C32" i="5"/>
  <c r="J23"/>
  <c r="J22"/>
  <c r="J21"/>
  <c r="J20"/>
  <c r="J19"/>
  <c r="J18"/>
  <c r="J17"/>
  <c r="J16"/>
  <c r="J15"/>
  <c r="J12"/>
  <c r="J11"/>
  <c r="J10"/>
  <c r="C41" i="6"/>
  <c r="C40"/>
  <c r="J32"/>
  <c r="J31"/>
  <c r="J30"/>
  <c r="J26"/>
  <c r="J23"/>
  <c r="J22"/>
  <c r="J21"/>
  <c r="J20"/>
  <c r="J19"/>
  <c r="J15"/>
  <c r="J13"/>
  <c r="J10"/>
  <c r="C40" i="16"/>
  <c r="J31"/>
  <c r="J30"/>
  <c r="J29"/>
  <c r="J26"/>
  <c r="J25"/>
  <c r="J24"/>
  <c r="J23"/>
  <c r="J18"/>
  <c r="J16"/>
  <c r="J14"/>
  <c r="J12"/>
  <c r="J10"/>
  <c r="J37" i="10"/>
  <c r="J30"/>
  <c r="J27"/>
  <c r="J28" i="3"/>
  <c r="J27"/>
  <c r="J26"/>
  <c r="J25"/>
  <c r="J24"/>
  <c r="J23"/>
  <c r="J22"/>
  <c r="J21"/>
  <c r="J20"/>
  <c r="J19"/>
  <c r="J18"/>
  <c r="J14"/>
  <c r="I33" i="8"/>
  <c r="I34"/>
  <c r="J24" i="2"/>
  <c r="J22"/>
  <c r="J20"/>
  <c r="J14"/>
  <c r="J10"/>
  <c r="H33" i="8"/>
  <c r="J30"/>
  <c r="J34"/>
  <c r="J24"/>
  <c r="J23"/>
  <c r="J22"/>
  <c r="J21"/>
  <c r="J20"/>
  <c r="J19"/>
  <c r="J18"/>
  <c r="J17"/>
  <c r="J14"/>
  <c r="J12"/>
  <c r="J10"/>
  <c r="J64" i="9"/>
  <c r="J61"/>
  <c r="J54"/>
  <c r="J47"/>
  <c r="J42"/>
  <c r="J40"/>
  <c r="J37"/>
  <c r="M31" s="1"/>
  <c r="J35"/>
  <c r="J33"/>
  <c r="J31"/>
  <c r="J29"/>
  <c r="J28"/>
  <c r="J26"/>
  <c r="J24"/>
  <c r="J21"/>
  <c r="J18"/>
  <c r="J14"/>
  <c r="J10"/>
  <c r="J71" i="7"/>
  <c r="J65"/>
  <c r="J63"/>
  <c r="J60"/>
  <c r="J57"/>
  <c r="J54"/>
  <c r="J50"/>
  <c r="J46"/>
  <c r="J42"/>
  <c r="J39"/>
  <c r="J35"/>
  <c r="J29"/>
  <c r="J27"/>
  <c r="J24"/>
  <c r="J22"/>
  <c r="J19"/>
  <c r="J16"/>
  <c r="J12"/>
  <c r="J21" i="4"/>
  <c r="J17"/>
  <c r="E2"/>
  <c r="H36" s="1"/>
  <c r="J40" i="15"/>
  <c r="J38"/>
  <c r="M38" s="1"/>
  <c r="J36"/>
  <c r="J34"/>
  <c r="J30"/>
  <c r="J28"/>
  <c r="J26"/>
  <c r="J24"/>
  <c r="J22"/>
  <c r="J20"/>
  <c r="J18"/>
  <c r="J16"/>
  <c r="J12"/>
  <c r="J41" i="1"/>
  <c r="J39"/>
  <c r="J37"/>
  <c r="J35"/>
  <c r="J33"/>
  <c r="M34" s="1"/>
  <c r="J32"/>
  <c r="J31"/>
  <c r="J29"/>
  <c r="J27"/>
  <c r="J25"/>
  <c r="N29" s="1"/>
  <c r="J23"/>
  <c r="J21"/>
  <c r="J19"/>
  <c r="J12"/>
  <c r="E3" i="6"/>
  <c r="E2"/>
  <c r="E3" i="16"/>
  <c r="E2"/>
  <c r="E3" i="10"/>
  <c r="E2"/>
  <c r="H56" s="1"/>
  <c r="E3" i="3"/>
  <c r="E2"/>
  <c r="E3" i="2"/>
  <c r="J39" s="1"/>
  <c r="E2"/>
  <c r="I39" s="1"/>
  <c r="E3" i="8"/>
  <c r="E2"/>
  <c r="E3" i="9"/>
  <c r="E2"/>
  <c r="E3" i="7"/>
  <c r="E2"/>
  <c r="H84" s="1"/>
  <c r="E3" i="15"/>
  <c r="E2"/>
  <c r="J52" i="1"/>
  <c r="E3"/>
  <c r="E2"/>
  <c r="M35" i="9"/>
  <c r="M30"/>
  <c r="M26"/>
  <c r="B28"/>
  <c r="M28"/>
  <c r="M15"/>
  <c r="M13"/>
  <c r="B29" i="7"/>
  <c r="B65"/>
  <c r="B12"/>
  <c r="B46"/>
  <c r="M37" i="15"/>
  <c r="M18"/>
  <c r="B12" i="1"/>
  <c r="N28"/>
  <c r="B30" i="5"/>
  <c r="B23"/>
  <c r="B22"/>
  <c r="B21"/>
  <c r="B20"/>
  <c r="B19"/>
  <c r="B18"/>
  <c r="B16"/>
  <c r="B15"/>
  <c r="B12"/>
  <c r="B11"/>
  <c r="B10"/>
  <c r="B29" s="1"/>
  <c r="B26" i="6"/>
  <c r="B32"/>
  <c r="B31"/>
  <c r="B30"/>
  <c r="B23"/>
  <c r="B22"/>
  <c r="B21"/>
  <c r="B19"/>
  <c r="B15"/>
  <c r="B13"/>
  <c r="B10"/>
  <c r="B39"/>
  <c r="B38" i="16"/>
  <c r="B31"/>
  <c r="B37" s="1"/>
  <c r="B30"/>
  <c r="B29"/>
  <c r="B26"/>
  <c r="B25"/>
  <c r="B24"/>
  <c r="B23"/>
  <c r="B16"/>
  <c r="B14"/>
  <c r="B12"/>
  <c r="B10"/>
  <c r="B18"/>
  <c r="J55" i="10"/>
  <c r="B23"/>
  <c r="J23" s="1"/>
  <c r="B37"/>
  <c r="B36"/>
  <c r="J36" s="1"/>
  <c r="B33"/>
  <c r="J33" s="1"/>
  <c r="B30"/>
  <c r="B27"/>
  <c r="B20"/>
  <c r="J20" s="1"/>
  <c r="B16"/>
  <c r="J16" s="1"/>
  <c r="B12"/>
  <c r="J12" s="1"/>
  <c r="B42"/>
  <c r="J42" s="1"/>
  <c r="B44"/>
  <c r="J44" s="1"/>
  <c r="B40"/>
  <c r="J40" s="1"/>
  <c r="B56"/>
  <c r="B24" i="3"/>
  <c r="B22"/>
  <c r="B39"/>
  <c r="B14"/>
  <c r="B28"/>
  <c r="B25"/>
  <c r="B40"/>
  <c r="B27"/>
  <c r="B26"/>
  <c r="B23"/>
  <c r="B21"/>
  <c r="B20"/>
  <c r="B19"/>
  <c r="B18"/>
  <c r="B39" i="2"/>
  <c r="B30"/>
  <c r="J30" s="1"/>
  <c r="B24"/>
  <c r="B23"/>
  <c r="J23" s="1"/>
  <c r="B22"/>
  <c r="B21"/>
  <c r="J21" s="1"/>
  <c r="B19"/>
  <c r="J19" s="1"/>
  <c r="B17"/>
  <c r="J17" s="1"/>
  <c r="B14"/>
  <c r="B12"/>
  <c r="J12" s="1"/>
  <c r="B10"/>
  <c r="B33" i="8"/>
  <c r="B30"/>
  <c r="H34"/>
  <c r="B27"/>
  <c r="B12"/>
  <c r="B10"/>
  <c r="B14"/>
  <c r="B34"/>
  <c r="B24"/>
  <c r="B23"/>
  <c r="B21"/>
  <c r="B19"/>
  <c r="B18"/>
  <c r="B17"/>
  <c r="B54" i="9"/>
  <c r="B47"/>
  <c r="B37"/>
  <c r="B64"/>
  <c r="H79"/>
  <c r="B42"/>
  <c r="B35"/>
  <c r="B31"/>
  <c r="B24"/>
  <c r="B18"/>
  <c r="B10"/>
  <c r="B71"/>
  <c r="B61"/>
  <c r="B79"/>
  <c r="B84" i="7"/>
  <c r="B63"/>
  <c r="B42"/>
  <c r="B57"/>
  <c r="B54"/>
  <c r="B35"/>
  <c r="B19"/>
  <c r="B60"/>
  <c r="B16" i="4"/>
  <c r="J16" s="1"/>
  <c r="B12"/>
  <c r="J12" s="1"/>
  <c r="B10"/>
  <c r="J10" s="1"/>
  <c r="B29"/>
  <c r="J29" s="1"/>
  <c r="B21"/>
  <c r="B19"/>
  <c r="J19" s="1"/>
  <c r="B17"/>
  <c r="B25"/>
  <c r="J25" s="1"/>
  <c r="B36"/>
  <c r="B27"/>
  <c r="J27" s="1"/>
  <c r="B22"/>
  <c r="J22" s="1"/>
  <c r="B20"/>
  <c r="J20" s="1"/>
  <c r="B18"/>
  <c r="J18" s="1"/>
  <c r="J32" i="15"/>
  <c r="H56"/>
  <c r="B12"/>
  <c r="B42"/>
  <c r="B40"/>
  <c r="B38"/>
  <c r="B30"/>
  <c r="B28"/>
  <c r="B24"/>
  <c r="B22"/>
  <c r="B20"/>
  <c r="B16"/>
  <c r="B34"/>
  <c r="B56"/>
  <c r="B52" i="1"/>
  <c r="B39"/>
  <c r="B51" s="1"/>
  <c r="B37"/>
  <c r="B35"/>
  <c r="B32"/>
  <c r="B31"/>
  <c r="B27"/>
  <c r="B19"/>
  <c r="B23"/>
  <c r="B33"/>
  <c r="B25"/>
  <c r="B22" i="8"/>
  <c r="B17" i="5"/>
  <c r="B20" i="2"/>
  <c r="B18"/>
  <c r="J18" s="1"/>
  <c r="B20" i="8"/>
  <c r="B24" i="7"/>
  <c r="B29" i="1"/>
  <c r="E3" i="4" l="1"/>
  <c r="H39" i="3"/>
  <c r="M14" i="9"/>
  <c r="H78"/>
  <c r="M36" i="15"/>
  <c r="M19"/>
  <c r="H55"/>
  <c r="H83" i="7"/>
  <c r="M29" i="9"/>
  <c r="B78"/>
  <c r="M16"/>
  <c r="J51" i="1"/>
  <c r="C53" s="1"/>
  <c r="H37" i="16"/>
  <c r="B55" i="10"/>
  <c r="B38" i="2"/>
  <c r="J33" i="8"/>
  <c r="B83" i="7"/>
  <c r="H35" i="4"/>
  <c r="B35"/>
  <c r="B20" i="6"/>
  <c r="H38" s="1"/>
  <c r="J78" i="9" l="1"/>
  <c r="B38" i="6"/>
  <c r="H29" i="5"/>
  <c r="H38" i="16"/>
  <c r="E4"/>
  <c r="E5" s="1"/>
  <c r="I38"/>
  <c r="H55" i="10" l="1"/>
  <c r="C31" i="5"/>
  <c r="C35" i="8"/>
  <c r="C36"/>
  <c r="J37" i="16"/>
  <c r="J38"/>
  <c r="E6"/>
  <c r="I38" i="2" l="1"/>
  <c r="C39" i="16"/>
  <c r="B26" i="15"/>
  <c r="B55" l="1"/>
  <c r="F94" i="21"/>
  <c r="F31" i="20"/>
  <c r="F94"/>
  <c r="F74"/>
  <c r="E74"/>
  <c r="F66"/>
  <c r="E66"/>
  <c r="F53"/>
  <c r="F33" i="17"/>
  <c r="F19"/>
  <c r="E19"/>
  <c r="F17"/>
  <c r="E17"/>
  <c r="F5"/>
  <c r="F9"/>
  <c r="F95" s="1"/>
  <c r="E9"/>
  <c r="F11" i="11"/>
  <c r="F84" i="27"/>
  <c r="E84"/>
  <c r="F83"/>
  <c r="E83"/>
  <c r="F74"/>
  <c r="E74"/>
  <c r="F67"/>
  <c r="E67"/>
  <c r="F66"/>
  <c r="E66"/>
  <c r="F53"/>
  <c r="E53"/>
  <c r="F46"/>
  <c r="E46"/>
  <c r="F32"/>
  <c r="E32"/>
  <c r="F23"/>
  <c r="E23"/>
  <c r="F21"/>
  <c r="E21"/>
  <c r="F18"/>
  <c r="F93" s="1"/>
  <c r="E18"/>
  <c r="E5"/>
  <c r="F84" i="26"/>
  <c r="E84"/>
  <c r="F83"/>
  <c r="E83"/>
  <c r="F74"/>
  <c r="E74"/>
  <c r="F67"/>
  <c r="E67"/>
  <c r="F66"/>
  <c r="E66"/>
  <c r="F53"/>
  <c r="E53"/>
  <c r="F46"/>
  <c r="E46"/>
  <c r="F32"/>
  <c r="E32"/>
  <c r="F23"/>
  <c r="E23"/>
  <c r="F21"/>
  <c r="E21"/>
  <c r="F18"/>
  <c r="F93" s="1"/>
  <c r="E18"/>
  <c r="E5"/>
  <c r="F84" i="25"/>
  <c r="E84"/>
  <c r="F83"/>
  <c r="E83"/>
  <c r="F74"/>
  <c r="E74"/>
  <c r="F67"/>
  <c r="E67"/>
  <c r="F66"/>
  <c r="E66"/>
  <c r="F53"/>
  <c r="E53"/>
  <c r="F46"/>
  <c r="E46"/>
  <c r="F32"/>
  <c r="E32"/>
  <c r="F23"/>
  <c r="E23"/>
  <c r="F21"/>
  <c r="E21"/>
  <c r="F18"/>
  <c r="F93" s="1"/>
  <c r="E18"/>
  <c r="E5"/>
  <c r="F84" i="24"/>
  <c r="E84"/>
  <c r="F83"/>
  <c r="E83"/>
  <c r="F74"/>
  <c r="E74"/>
  <c r="F67"/>
  <c r="E67"/>
  <c r="F66"/>
  <c r="E66"/>
  <c r="F53"/>
  <c r="E53"/>
  <c r="F46"/>
  <c r="E46"/>
  <c r="F32"/>
  <c r="E32"/>
  <c r="F23"/>
  <c r="E23"/>
  <c r="F21"/>
  <c r="E21"/>
  <c r="F18"/>
  <c r="F93" s="1"/>
  <c r="E18"/>
  <c r="E5"/>
  <c r="F84" i="23"/>
  <c r="E84"/>
  <c r="F83"/>
  <c r="E83"/>
  <c r="F74"/>
  <c r="E74"/>
  <c r="F67"/>
  <c r="E67"/>
  <c r="F66"/>
  <c r="E66"/>
  <c r="F53"/>
  <c r="E53"/>
  <c r="F46"/>
  <c r="E46"/>
  <c r="F32"/>
  <c r="E32"/>
  <c r="F23"/>
  <c r="E23"/>
  <c r="F21"/>
  <c r="E21"/>
  <c r="F18"/>
  <c r="F93" s="1"/>
  <c r="E18"/>
  <c r="E5"/>
  <c r="F84" i="22"/>
  <c r="E84"/>
  <c r="F83"/>
  <c r="E83"/>
  <c r="F74"/>
  <c r="E74"/>
  <c r="F67"/>
  <c r="E67"/>
  <c r="F66"/>
  <c r="E66"/>
  <c r="F53"/>
  <c r="E53"/>
  <c r="F46"/>
  <c r="E46"/>
  <c r="F32"/>
  <c r="E32"/>
  <c r="F23"/>
  <c r="E23"/>
  <c r="F21"/>
  <c r="E21"/>
  <c r="F18"/>
  <c r="F93" s="1"/>
  <c r="E18"/>
  <c r="E5"/>
  <c r="E84" i="21"/>
  <c r="F67"/>
  <c r="E67"/>
  <c r="E21"/>
  <c r="E84" i="20"/>
  <c r="F67"/>
  <c r="E67"/>
  <c r="E75" i="19"/>
  <c r="F95"/>
  <c r="F67" i="18"/>
  <c r="E67"/>
  <c r="F93"/>
  <c r="E5"/>
  <c r="E5" i="17"/>
  <c r="F89" i="11"/>
  <c r="F90"/>
  <c r="E90"/>
  <c r="E89"/>
  <c r="F80"/>
  <c r="E80"/>
  <c r="F72"/>
  <c r="F73"/>
  <c r="E73"/>
  <c r="E72"/>
  <c r="F52"/>
  <c r="E52"/>
  <c r="F59"/>
  <c r="E59"/>
  <c r="F38"/>
  <c r="E38"/>
  <c r="F29"/>
  <c r="E29"/>
  <c r="F27"/>
  <c r="E27"/>
  <c r="F24"/>
  <c r="E24"/>
  <c r="E11"/>
  <c r="J55" i="15" l="1"/>
  <c r="F99" i="11" l="1"/>
  <c r="E4" i="15" l="1"/>
  <c r="E5" s="1"/>
  <c r="I56"/>
  <c r="J83" i="7"/>
  <c r="C85"/>
  <c r="C37" i="4"/>
  <c r="J35"/>
  <c r="H30" i="5" l="1"/>
  <c r="H39" i="6"/>
  <c r="H40" i="3"/>
  <c r="C41" s="1"/>
  <c r="C40" i="2" l="1"/>
  <c r="K40"/>
  <c r="I84" i="7"/>
  <c r="C57" i="10"/>
  <c r="I56"/>
  <c r="C58" s="1"/>
  <c r="I36" i="4"/>
  <c r="C38" s="1"/>
  <c r="I30" i="5"/>
  <c r="I40" i="3"/>
  <c r="C42" s="1"/>
  <c r="I39" i="6"/>
  <c r="I79" i="9"/>
  <c r="J79" s="1"/>
  <c r="C80"/>
  <c r="N56" i="10" l="1"/>
  <c r="N59"/>
  <c r="E4" i="5"/>
  <c r="J30" s="1"/>
  <c r="E4" i="3"/>
  <c r="J40" s="1"/>
  <c r="E4" i="2"/>
  <c r="E4" i="9"/>
  <c r="J56" i="15"/>
  <c r="E4" i="7"/>
  <c r="J84" s="1"/>
  <c r="E4" i="10"/>
  <c r="E5" s="1"/>
  <c r="E6" s="1"/>
  <c r="E4" i="4"/>
  <c r="E4" i="6"/>
  <c r="J39" s="1"/>
  <c r="E4" i="8"/>
  <c r="K52" i="1"/>
  <c r="K53" s="1"/>
  <c r="K39" i="2" l="1"/>
  <c r="E5"/>
  <c r="E6" s="1"/>
  <c r="C41"/>
  <c r="E5" i="5"/>
  <c r="E6" s="1"/>
  <c r="E5" i="6"/>
  <c r="E5" i="3"/>
  <c r="E6" s="1"/>
  <c r="E5" i="8"/>
  <c r="E6" s="1"/>
  <c r="E5" i="9"/>
  <c r="E6" s="1"/>
  <c r="E5" i="7"/>
  <c r="E6" s="1"/>
  <c r="E5" i="4"/>
  <c r="E6" s="1"/>
  <c r="J36"/>
  <c r="E6" i="15"/>
  <c r="J56" i="10"/>
  <c r="E4" i="1"/>
  <c r="E6" i="6" l="1"/>
  <c r="E5" i="1"/>
  <c r="E6" s="1"/>
  <c r="C57" i="15" l="1"/>
</calcChain>
</file>

<file path=xl/sharedStrings.xml><?xml version="1.0" encoding="utf-8"?>
<sst xmlns="http://schemas.openxmlformats.org/spreadsheetml/2006/main" count="2479" uniqueCount="501">
  <si>
    <t>Wage component</t>
  </si>
  <si>
    <t>Projected Job card</t>
  </si>
  <si>
    <t>Material component</t>
  </si>
  <si>
    <t>Total</t>
  </si>
  <si>
    <t>Admin. Cost</t>
  </si>
  <si>
    <t>G.Total</t>
  </si>
  <si>
    <t>Name of Work</t>
  </si>
  <si>
    <t>Location</t>
  </si>
  <si>
    <t>Land Development</t>
  </si>
  <si>
    <t xml:space="preserve">Under Labour Component </t>
  </si>
  <si>
    <t xml:space="preserve">Under Material Component </t>
  </si>
  <si>
    <t>Lakhs</t>
  </si>
  <si>
    <t>Afforestation</t>
  </si>
  <si>
    <t>Water Tank</t>
  </si>
  <si>
    <t>Farm Pond</t>
  </si>
  <si>
    <t>Drought Proofing</t>
  </si>
  <si>
    <t>Person days to be Generated</t>
  </si>
  <si>
    <t>Compost Pit</t>
  </si>
  <si>
    <t>Check Dam</t>
  </si>
  <si>
    <t>Earthen Dam</t>
  </si>
  <si>
    <t>Name of Project</t>
  </si>
  <si>
    <t>Watershed Management Works</t>
  </si>
  <si>
    <t>Continuous Contour Trench</t>
  </si>
  <si>
    <t>Contour Bunds</t>
  </si>
  <si>
    <t>Staggered Trench</t>
  </si>
  <si>
    <t>Loose Boulder Structure</t>
  </si>
  <si>
    <t>Boulder Check</t>
  </si>
  <si>
    <t xml:space="preserve">Water Conservation </t>
  </si>
  <si>
    <t>Irrigation</t>
  </si>
  <si>
    <t>Traditional Water Bodies</t>
  </si>
  <si>
    <t>Stop Dam</t>
  </si>
  <si>
    <t>Water Reservior</t>
  </si>
  <si>
    <t>irrigation canals</t>
  </si>
  <si>
    <t>Desilting</t>
  </si>
  <si>
    <t>Excavation</t>
  </si>
  <si>
    <t>Forest Protection</t>
  </si>
  <si>
    <t>Plantation</t>
  </si>
  <si>
    <t>Road / Canal Side Plantation</t>
  </si>
  <si>
    <t>Development of Waste Land</t>
  </si>
  <si>
    <t>Reclamation of Land</t>
  </si>
  <si>
    <t>Bench Terracing</t>
  </si>
  <si>
    <t>CATEGORY - B     COMMUNITY ASSETS OR INDIVIDUAL ASSETS FOR VULNERABLE SECTIONS (ONLY FOR HOUSEHOLDS IN PARAGRAPH 5</t>
  </si>
  <si>
    <t>CATEGORY - A               PUBLIC WORKS RELATING TO NATURAL RESOURCES MANAGEMENT –</t>
  </si>
  <si>
    <t>Improving productivity of lands</t>
  </si>
  <si>
    <t>Improving liveihoods through</t>
  </si>
  <si>
    <t>Development of fallow/waste lands</t>
  </si>
  <si>
    <t>Construction of house</t>
  </si>
  <si>
    <t>Promotion of livestock</t>
  </si>
  <si>
    <t>Promotion of fisheries</t>
  </si>
  <si>
    <t>Lining of Water Courses// Field Channel</t>
  </si>
  <si>
    <t>Land Levelling and Shaping</t>
  </si>
  <si>
    <t>Diversion Channels</t>
  </si>
  <si>
    <t>Drainage in Water Logged Areas</t>
  </si>
  <si>
    <t>Dug Wells</t>
  </si>
  <si>
    <t>Earthen Gully Plug</t>
  </si>
  <si>
    <t>Horticulture</t>
  </si>
  <si>
    <t>Nadep Composing</t>
  </si>
  <si>
    <t>Vermi Composting</t>
  </si>
  <si>
    <t>Nursery Rising</t>
  </si>
  <si>
    <t>Boundary Plantation</t>
  </si>
  <si>
    <t>Belt Vegetation</t>
  </si>
  <si>
    <t>Development of Waste / Fallow Land</t>
  </si>
  <si>
    <t>Reclamation of Saline / Alkaline land</t>
  </si>
  <si>
    <t>Soil Cover on Waste Land</t>
  </si>
  <si>
    <t>Houses ( State Scheme )/ PMAY</t>
  </si>
  <si>
    <t>Cattle Shed</t>
  </si>
  <si>
    <t>Azolla as Cattle-Feed Suplement</t>
  </si>
  <si>
    <t>Goat Shelter</t>
  </si>
  <si>
    <t>Liquid Bio Manures :Sanjeevak or AmritPani</t>
  </si>
  <si>
    <t>Piggery Shed</t>
  </si>
  <si>
    <t>Poultry Shelter</t>
  </si>
  <si>
    <t>Excavation of Pond</t>
  </si>
  <si>
    <t>Fish Drying Platform</t>
  </si>
  <si>
    <t>CATEGORY - C                     COMMON INFRASTRUCTURE INCLUDING FOR NRLM COMPLIANT SELF HELP GROUPS:</t>
  </si>
  <si>
    <t>Agriculture productivity</t>
  </si>
  <si>
    <t>Common work-sheds for livelihood activities of self-help groups</t>
  </si>
  <si>
    <t>Construct building for Federation of Women SHG</t>
  </si>
  <si>
    <t>Work-shed for livelihood activity of SHG</t>
  </si>
  <si>
    <t>Food Grain Storage</t>
  </si>
  <si>
    <t>CATEGORY - D                             RURAL INFRASTRUCTURE:</t>
  </si>
  <si>
    <t>Rural sanitation</t>
  </si>
  <si>
    <t>Road connectivity /   Internal roads/Streets</t>
  </si>
  <si>
    <t>Play fields</t>
  </si>
  <si>
    <t>Disaster preparedness/ Restoration</t>
  </si>
  <si>
    <t>Construction of bulding</t>
  </si>
  <si>
    <t>Anganwadi Toilets</t>
  </si>
  <si>
    <t>Drainage Channel</t>
  </si>
  <si>
    <t>Individual Household Latrines</t>
  </si>
  <si>
    <t>School Toilet Units</t>
  </si>
  <si>
    <t>Soakage Channel / Pit</t>
  </si>
  <si>
    <t>Stabilization Pond</t>
  </si>
  <si>
    <t>Cement Concrete</t>
  </si>
  <si>
    <t>Cross Drainage</t>
  </si>
  <si>
    <t>Culvert</t>
  </si>
  <si>
    <t>Earthen Road</t>
  </si>
  <si>
    <t>Gravel Road</t>
  </si>
  <si>
    <t>InterLocking Cement Block Road</t>
  </si>
  <si>
    <t>Kharanja/Khiranja( Brick / Stone )</t>
  </si>
  <si>
    <t>MittiMurram Road</t>
  </si>
  <si>
    <t>Restoration of Roads</t>
  </si>
  <si>
    <t>Sand Moram</t>
  </si>
  <si>
    <t>Tiles</t>
  </si>
  <si>
    <t>Village Drain</t>
  </si>
  <si>
    <t>Football, Volley Ball Court etc</t>
  </si>
  <si>
    <t>Const. of Storm Water Drains</t>
  </si>
  <si>
    <t>AWC ( Anganwadi Centre )</t>
  </si>
  <si>
    <t>Const of building for Gram Panchayat</t>
  </si>
  <si>
    <t>Const of Cycloan Shelters</t>
  </si>
  <si>
    <t>Const of Village Haats</t>
  </si>
  <si>
    <t>Crematorium</t>
  </si>
  <si>
    <t>OVERALL LABOUR MATERIAL RATIO in the GP in year 2018- 2019 will be ---     90:10</t>
  </si>
  <si>
    <t>Micro &amp; Minor Irrigation</t>
  </si>
  <si>
    <t>Bench Terrace</t>
  </si>
  <si>
    <t>Step</t>
  </si>
  <si>
    <t>Dimension in m</t>
  </si>
  <si>
    <t>Retaining wall</t>
  </si>
  <si>
    <t>Gabian Wall</t>
  </si>
  <si>
    <t>No of  Works</t>
  </si>
  <si>
    <t>Persondays generated</t>
  </si>
  <si>
    <t>Retainig Wall</t>
  </si>
  <si>
    <t>Construction of Kitchen shed for NP-MDMS                             ( National Programme-Mid Day Meal Scheme )</t>
  </si>
  <si>
    <t>Name of Village : Bilkhawthlir North</t>
  </si>
  <si>
    <t>Name of Village : Bilkhawthlir South</t>
  </si>
  <si>
    <t>Name of Village : N Chhimluang</t>
  </si>
  <si>
    <t>Name of Village : Vairengte I</t>
  </si>
  <si>
    <t>Name of Village : Vairengte II</t>
  </si>
  <si>
    <t>Name of Village : Saihapui V</t>
  </si>
  <si>
    <t>Name of Village : Phainuam</t>
  </si>
  <si>
    <t>Name of Village : Saipum</t>
  </si>
  <si>
    <t>Name of Village : Saiphai</t>
  </si>
  <si>
    <t>Name of Village : Vairengte III IOC</t>
  </si>
  <si>
    <t>Name of Village : N Chawnpui</t>
  </si>
  <si>
    <t>Name of Village : Vairengte IV State veng</t>
  </si>
  <si>
    <t>Farm pond</t>
  </si>
  <si>
    <t>Arecanut plantation</t>
  </si>
  <si>
    <t>MGNREGS huan(WP)</t>
  </si>
  <si>
    <t>Roadside plantation</t>
  </si>
  <si>
    <t>Watershed management work</t>
  </si>
  <si>
    <t>Mimal huanah</t>
  </si>
  <si>
    <t xml:space="preserve">NH-54 sir </t>
  </si>
  <si>
    <t>Water conservation</t>
  </si>
  <si>
    <t>Public water tank at playground No.I</t>
  </si>
  <si>
    <t>Lalrinmawia Sailo</t>
  </si>
  <si>
    <t>Promotion of Fisheries</t>
  </si>
  <si>
    <t>Hmingthansiami</t>
  </si>
  <si>
    <t>Toilet</t>
  </si>
  <si>
    <t>Govt Primary school-III</t>
  </si>
  <si>
    <t>Approach to cemetery No I near Chunga In</t>
  </si>
  <si>
    <t>Dumping ground</t>
  </si>
  <si>
    <t>Traditional water body</t>
  </si>
  <si>
    <t>Drought proofing</t>
  </si>
  <si>
    <t>Rothangpuii</t>
  </si>
  <si>
    <t>R Lalfamkima</t>
  </si>
  <si>
    <t>CATEGORY-C  COMMON INFRASTRUCTURE INCLUDING FOR NRLM COMPLIANT SELF HELP GROUPS.</t>
  </si>
  <si>
    <t>Common worksheds for livelihood activities of Self help groups</t>
  </si>
  <si>
    <t>Construct building for federation of women SHG</t>
  </si>
  <si>
    <t>VC chhunga SHG tan</t>
  </si>
  <si>
    <t>Earthen road</t>
  </si>
  <si>
    <t>Zualtei In to Chhimveng thlanmual</t>
  </si>
  <si>
    <t>Construction of Building</t>
  </si>
  <si>
    <t>Hermon veng</t>
  </si>
  <si>
    <t>BNRGSK</t>
  </si>
  <si>
    <t>Improving of productivity of land</t>
  </si>
  <si>
    <t>Internal road</t>
  </si>
  <si>
    <t>Water tank</t>
  </si>
  <si>
    <t>Bench terrace</t>
  </si>
  <si>
    <t>Khawchhungah</t>
  </si>
  <si>
    <t>Land levelling</t>
  </si>
  <si>
    <t>Saptlingi</t>
  </si>
  <si>
    <t>Hrangneihkhuma</t>
  </si>
  <si>
    <t>Traditional water bodies</t>
  </si>
  <si>
    <t>Lungzawn tuikhur</t>
  </si>
  <si>
    <t xml:space="preserve">Half moon </t>
  </si>
  <si>
    <t>5000Sq.m</t>
  </si>
  <si>
    <t>Bilkhawthlir North</t>
  </si>
  <si>
    <t>Solid liquid waste management</t>
  </si>
  <si>
    <t xml:space="preserve"> ANNUAL ACTION PLAN 2019-2020   (BILKHAWTHLIR RD BLOCK)</t>
  </si>
  <si>
    <t>unit</t>
  </si>
  <si>
    <t>Amount</t>
  </si>
  <si>
    <t>Work code</t>
  </si>
  <si>
    <t>no</t>
  </si>
  <si>
    <t>length</t>
  </si>
  <si>
    <t>breadth</t>
  </si>
  <si>
    <t>height</t>
  </si>
  <si>
    <t>Cu.m</t>
  </si>
  <si>
    <t>Construction of fish pond</t>
  </si>
  <si>
    <t>Playground-ah</t>
  </si>
  <si>
    <t>Sq.m</t>
  </si>
  <si>
    <t>Bilkhawthlir to Chemphai, leh chemphai kawngsirah</t>
  </si>
  <si>
    <t>Pig sty</t>
  </si>
  <si>
    <t>Halfmoon terrace</t>
  </si>
  <si>
    <t>ha</t>
  </si>
  <si>
    <t>Constructiom of fish pond</t>
  </si>
  <si>
    <t>Mimal ram hmun 4-ah dil khuah thar</t>
  </si>
  <si>
    <t>Constn of Traditional water body</t>
  </si>
  <si>
    <t>Pu Phaka tuikhur</t>
  </si>
  <si>
    <t>1.5 ha</t>
  </si>
  <si>
    <t>Ngawlui tuikhur panna</t>
  </si>
  <si>
    <t>Agri tuikhur panna</t>
  </si>
  <si>
    <t>Rural cconnectivity</t>
  </si>
  <si>
    <t>nos</t>
  </si>
  <si>
    <t>Maintenance of Roadside plantation</t>
  </si>
  <si>
    <t>10km</t>
  </si>
  <si>
    <t>km</t>
  </si>
  <si>
    <t>Clearing and terracing</t>
  </si>
  <si>
    <t>Mimal huanah paliah</t>
  </si>
  <si>
    <t>Constn. Of fish pond</t>
  </si>
  <si>
    <t>CC flooring</t>
  </si>
  <si>
    <t>Salvation tlang panna,Ramthar panna,Thlanmual kawng</t>
  </si>
  <si>
    <t>F Aihnuna</t>
  </si>
  <si>
    <t>Lalchawisanga</t>
  </si>
  <si>
    <t>Hrilrothanga</t>
  </si>
  <si>
    <t>R Lalvuana</t>
  </si>
  <si>
    <t>Zairemi</t>
  </si>
  <si>
    <t>B Dokunga</t>
  </si>
  <si>
    <t>PC Lalramnghaka</t>
  </si>
  <si>
    <t>R Lalthanzauva</t>
  </si>
  <si>
    <t>VL Zuia</t>
  </si>
  <si>
    <t>Zaengmawii</t>
  </si>
  <si>
    <t>Lalchawimawia</t>
  </si>
  <si>
    <t>HK Rintluanga</t>
  </si>
  <si>
    <t>K Robuaia</t>
  </si>
  <si>
    <t>H Saptea</t>
  </si>
  <si>
    <t>Zova zote</t>
  </si>
  <si>
    <t>Labuatsaiha</t>
  </si>
  <si>
    <t>pig sty</t>
  </si>
  <si>
    <t>Job card holder1</t>
  </si>
  <si>
    <t>Job card holder2</t>
  </si>
  <si>
    <t>Job card holder3</t>
  </si>
  <si>
    <t>Job card holder4</t>
  </si>
  <si>
    <t>Job card holder5</t>
  </si>
  <si>
    <t>Job card holder6</t>
  </si>
  <si>
    <t>Job card holder7</t>
  </si>
  <si>
    <t>Job card holder8</t>
  </si>
  <si>
    <t>Job card holder9</t>
  </si>
  <si>
    <t>Job card holder10</t>
  </si>
  <si>
    <t>Job card holder11</t>
  </si>
  <si>
    <t>Job card holder12</t>
  </si>
  <si>
    <t>Job card holder15</t>
  </si>
  <si>
    <t>Job card holder16</t>
  </si>
  <si>
    <t>Job card holder17</t>
  </si>
  <si>
    <t>Job card holder18</t>
  </si>
  <si>
    <t>Job card holder19</t>
  </si>
  <si>
    <t>Job card holder20</t>
  </si>
  <si>
    <t>Job card holder21</t>
  </si>
  <si>
    <t>Flooring</t>
  </si>
  <si>
    <t>Zalawta</t>
  </si>
  <si>
    <t>Niliani</t>
  </si>
  <si>
    <t>C Lalnunzira</t>
  </si>
  <si>
    <t>H Rohmingliana</t>
  </si>
  <si>
    <t>Land development</t>
  </si>
  <si>
    <t>Lalzarliana</t>
  </si>
  <si>
    <t>B Lalliana</t>
  </si>
  <si>
    <t xml:space="preserve">C Tawna </t>
  </si>
  <si>
    <t>Aithuami</t>
  </si>
  <si>
    <t>Lawmsanga</t>
  </si>
  <si>
    <t>K Rohmingthangi</t>
  </si>
  <si>
    <t>K Darlawmi</t>
  </si>
  <si>
    <t>K Lalawmpuia</t>
  </si>
  <si>
    <t>Lawitlanga</t>
  </si>
  <si>
    <t>Lalzohnemi</t>
  </si>
  <si>
    <t>B Zonunsanga</t>
  </si>
  <si>
    <t>MS Dawngliana</t>
  </si>
  <si>
    <t>Lalbuatsaihi</t>
  </si>
  <si>
    <t xml:space="preserve">Malsawmtlingi </t>
  </si>
  <si>
    <t>Lalthazova</t>
  </si>
  <si>
    <t>Lalthuamliana</t>
  </si>
  <si>
    <t>Lalbiakmawii</t>
  </si>
  <si>
    <t>Lalchhuanawmi</t>
  </si>
  <si>
    <t>Terrace</t>
  </si>
  <si>
    <t>Lalngaihthanga</t>
  </si>
  <si>
    <t>Lalnunmawii</t>
  </si>
  <si>
    <t>Lalbiaksanga</t>
  </si>
  <si>
    <t>Lalthafeli</t>
  </si>
  <si>
    <t>Zoliani</t>
  </si>
  <si>
    <t>Saplengi</t>
  </si>
  <si>
    <t>Thasawngthanga</t>
  </si>
  <si>
    <t>Tlanthanga</t>
  </si>
  <si>
    <t>Zarzolawma</t>
  </si>
  <si>
    <t>T Sangnghilhlova</t>
  </si>
  <si>
    <t>Zokailiana</t>
  </si>
  <si>
    <t>S Rokhuma</t>
  </si>
  <si>
    <t>Anganwadi Building</t>
  </si>
  <si>
    <t>Road connectivity /   Internal roads/Street</t>
  </si>
  <si>
    <t>Third lane</t>
  </si>
  <si>
    <t>R Lalawmpuii</t>
  </si>
  <si>
    <t>C vanlalsawma</t>
  </si>
  <si>
    <t>Rebek Lalhmingliani</t>
  </si>
  <si>
    <t>T Rothanga</t>
  </si>
  <si>
    <t>Rosangzuali</t>
  </si>
  <si>
    <t>Rothangpuia</t>
  </si>
  <si>
    <t>T Thangkhawzama</t>
  </si>
  <si>
    <t>Samuela hmar</t>
  </si>
  <si>
    <t>Nghakzovi</t>
  </si>
  <si>
    <t>Ngurtinkhumi</t>
  </si>
  <si>
    <t>Niangneihlami</t>
  </si>
  <si>
    <t>Nuchhungi</t>
  </si>
  <si>
    <t>Rozamliani</t>
  </si>
  <si>
    <t>Rozika</t>
  </si>
  <si>
    <t>RVL Siami</t>
  </si>
  <si>
    <t>Lalrinchhani Hlawndo</t>
  </si>
  <si>
    <t>Sangneihthanga leilet</t>
  </si>
  <si>
    <t>Saihapui leh a chhehvelah</t>
  </si>
  <si>
    <t>5km</t>
  </si>
  <si>
    <t>H Vanlalruati ramah</t>
  </si>
  <si>
    <t>Construction of fish  pond</t>
  </si>
  <si>
    <t>Widening of road</t>
  </si>
  <si>
    <t>Lalbiakmawia In to Vengthar</t>
  </si>
  <si>
    <t>Lalhlimpuia In to Middle school</t>
  </si>
  <si>
    <t>Lalringa In to Biak In</t>
  </si>
  <si>
    <t>Khawchhung kawng ho ah</t>
  </si>
  <si>
    <t>Thangchuailova In to Biak In</t>
  </si>
  <si>
    <t>Side drain laih</t>
  </si>
  <si>
    <t>Playground laih</t>
  </si>
  <si>
    <t>8km</t>
  </si>
  <si>
    <t>Half moon terrace</t>
  </si>
  <si>
    <t>Bazar kawng laih</t>
  </si>
  <si>
    <t>CC Flooring</t>
  </si>
  <si>
    <t>Thanchhunga In to Venghnuai</t>
  </si>
  <si>
    <t>Lianhmingthanga in to Lalchawiliana In</t>
  </si>
  <si>
    <t>Thangkhawliana In to Lalsawmzuala In</t>
  </si>
  <si>
    <t>Lalkunga In to PK Lala In</t>
  </si>
  <si>
    <t>Tuikuk tuikhur</t>
  </si>
  <si>
    <t>Saipum leha chhehvelah</t>
  </si>
  <si>
    <t>100000km</t>
  </si>
  <si>
    <t>Mimal ram hmun 5-ah dil khuah thar</t>
  </si>
  <si>
    <t>H Laldawngliana</t>
  </si>
  <si>
    <t>HL Dawmliana</t>
  </si>
  <si>
    <t>K Zasanga</t>
  </si>
  <si>
    <t>Thangliana</t>
  </si>
  <si>
    <t>HP Thanga</t>
  </si>
  <si>
    <t>Ngamliana</t>
  </si>
  <si>
    <t>Kapliana</t>
  </si>
  <si>
    <t>K Rosanglura</t>
  </si>
  <si>
    <t>Benjamina</t>
  </si>
  <si>
    <t>Suahauva</t>
  </si>
  <si>
    <t>Hauvi</t>
  </si>
  <si>
    <t>Engvari</t>
  </si>
  <si>
    <t>Zodinpuii</t>
  </si>
  <si>
    <t>Laltlanhlui</t>
  </si>
  <si>
    <t>Lalhruaizeli</t>
  </si>
  <si>
    <t>Lalhruaitlingi</t>
  </si>
  <si>
    <t>Lalramnghaka</t>
  </si>
  <si>
    <t>Saprema</t>
  </si>
  <si>
    <t>RL Muana</t>
  </si>
  <si>
    <t>Construction of Fish pond</t>
  </si>
  <si>
    <t>Llmuankima</t>
  </si>
  <si>
    <t>Lalrinliana</t>
  </si>
  <si>
    <t>Laldawngliana</t>
  </si>
  <si>
    <t>Construction of water body</t>
  </si>
  <si>
    <t>Mission vengah</t>
  </si>
  <si>
    <t>BDO road</t>
  </si>
  <si>
    <t>PMS approach road</t>
  </si>
  <si>
    <t>K Laldingliana</t>
  </si>
  <si>
    <t>K Lalrammawia</t>
  </si>
  <si>
    <t>Lalremsiama</t>
  </si>
  <si>
    <t>Loose Boulder checking</t>
  </si>
  <si>
    <t>Tuikhur hnarah</t>
  </si>
  <si>
    <t>K Lalthianghlima</t>
  </si>
  <si>
    <t>Riky Lalfamkima</t>
  </si>
  <si>
    <t>Gabion structure</t>
  </si>
  <si>
    <t>Serlui kam</t>
  </si>
  <si>
    <t>Lalchawimawi</t>
  </si>
  <si>
    <t>Thankunga</t>
  </si>
  <si>
    <t xml:space="preserve">Zirliana </t>
  </si>
  <si>
    <t>Job card houlder</t>
  </si>
  <si>
    <t>NH 54 sirah</t>
  </si>
  <si>
    <t>Lalchhanliana</t>
  </si>
  <si>
    <t>H Liankunga</t>
  </si>
  <si>
    <t>Lalawmpuia</t>
  </si>
  <si>
    <t>Dengthanga</t>
  </si>
  <si>
    <t>HC Pianga</t>
  </si>
  <si>
    <t>Vanroenga huan</t>
  </si>
  <si>
    <t>NH to MGNREGS Road</t>
  </si>
  <si>
    <t>cc flooring</t>
  </si>
  <si>
    <t>Thangvunga In to Zuia In</t>
  </si>
  <si>
    <t>construction and maintenance of Roadside plantation</t>
  </si>
  <si>
    <t>Mimal ramah(huan pali-ah)</t>
  </si>
  <si>
    <t>Mimal ramah 2units</t>
  </si>
  <si>
    <t>Mimal ramah</t>
  </si>
  <si>
    <t>2x2275</t>
  </si>
  <si>
    <t>Mimal ramah hmun hnihah</t>
  </si>
  <si>
    <t>Mimal huan paliah</t>
  </si>
  <si>
    <t>Mimal huan pakhatah</t>
  </si>
  <si>
    <t>Mimal ram hmun 3-ah dil khuah thar</t>
  </si>
  <si>
    <t>Jobcard holder</t>
  </si>
  <si>
    <t>Rinpuii</t>
  </si>
  <si>
    <t>Ramthangi</t>
  </si>
  <si>
    <t>Dailungi</t>
  </si>
  <si>
    <t>land development</t>
  </si>
  <si>
    <t>mimal ramah</t>
  </si>
  <si>
    <t>Darthansiami leh Rochhawna ramah</t>
  </si>
  <si>
    <t>Mimal huan pahnih-ah</t>
  </si>
  <si>
    <t>Mimal ram hmun 6-ah dil khuah thar</t>
  </si>
  <si>
    <t>Renovation Of fish pond</t>
  </si>
  <si>
    <t>mimal ramah,dil 1 siam</t>
  </si>
  <si>
    <t>Constn of Fish Pond</t>
  </si>
  <si>
    <t>Job card houlder 9</t>
  </si>
  <si>
    <t>Job card houlder 10</t>
  </si>
  <si>
    <t>Job card houlder 12</t>
  </si>
  <si>
    <t>Job card houlder 13</t>
  </si>
  <si>
    <t>Job card houlder 14</t>
  </si>
  <si>
    <t>Job card houlder 15</t>
  </si>
  <si>
    <t>Job card houlder 16</t>
  </si>
  <si>
    <t>Job card houlder 17</t>
  </si>
  <si>
    <t>Job card houlder pahnihah</t>
  </si>
  <si>
    <t>mimal ram huan 1 ah</t>
  </si>
  <si>
    <t>Job card houlder pakhatah</t>
  </si>
  <si>
    <t>Mimal huan pahnih ah</t>
  </si>
  <si>
    <t>Mimal huan pakhat ah</t>
  </si>
  <si>
    <t>N Chawnpui leh a chhehvelah</t>
  </si>
  <si>
    <t>renovation of fish pond Mimal ramah</t>
  </si>
  <si>
    <t>Phainuam leh a chhehvelah</t>
  </si>
  <si>
    <t>khawchhungah</t>
  </si>
  <si>
    <t>Mimal huanah  pathumah</t>
  </si>
  <si>
    <t>Saiphai leh a chhehvelah</t>
  </si>
  <si>
    <t>Mimal ram pariatah</t>
  </si>
  <si>
    <t>8unit</t>
  </si>
  <si>
    <t>8 units</t>
  </si>
  <si>
    <t>Job card holder22</t>
  </si>
  <si>
    <t>Job card holder23</t>
  </si>
  <si>
    <t>Job card holder24</t>
  </si>
  <si>
    <t>Job card houlder 18</t>
  </si>
  <si>
    <t>Job card houlder 19</t>
  </si>
  <si>
    <t>Job card houlder 20</t>
  </si>
  <si>
    <t>Job card houlder 21</t>
  </si>
  <si>
    <t>Job card houlder 22</t>
  </si>
  <si>
    <t>Job card houlder 23</t>
  </si>
  <si>
    <t>job card holder 1</t>
  </si>
  <si>
    <t>job card holder 2</t>
  </si>
  <si>
    <t>2x2000</t>
  </si>
  <si>
    <t>Job card holder 1</t>
  </si>
  <si>
    <t>JC holder 1ah</t>
  </si>
  <si>
    <t>JC holder 2ah</t>
  </si>
  <si>
    <t>JC holder 3ah</t>
  </si>
  <si>
    <t>Mimal ramah(huan Paliah-ah)</t>
  </si>
  <si>
    <t>Mimal ramah(huan Pathumah-ah)</t>
  </si>
  <si>
    <t>4x959</t>
  </si>
  <si>
    <t>3x959</t>
  </si>
  <si>
    <t>Mimal ram pahnihah</t>
  </si>
  <si>
    <t>Mimal ramah(huan pahnih-ah)</t>
  </si>
  <si>
    <t>2x1198</t>
  </si>
  <si>
    <t>Mimal ramah(huan pathum-ah)</t>
  </si>
  <si>
    <t>3x1278</t>
  </si>
  <si>
    <t>4x1198</t>
  </si>
  <si>
    <t>4x1022</t>
  </si>
  <si>
    <t>Mimal huan pathumah</t>
  </si>
  <si>
    <t>3x1022</t>
  </si>
  <si>
    <t>4x894</t>
  </si>
  <si>
    <t>Mimal huan pali- ah</t>
  </si>
  <si>
    <t>Mimal huan pathum- ah</t>
  </si>
  <si>
    <t>3x1192</t>
  </si>
  <si>
    <t>Mimal huan pahnih- ah</t>
  </si>
  <si>
    <t>2x1277</t>
  </si>
  <si>
    <t>4x1010</t>
  </si>
  <si>
    <t>6x960</t>
  </si>
  <si>
    <t>Job card holder41</t>
  </si>
  <si>
    <t>4x1080</t>
  </si>
  <si>
    <t>Job card holder31</t>
  </si>
  <si>
    <t>3x960</t>
  </si>
  <si>
    <t>Job card holder33</t>
  </si>
  <si>
    <t>4x900</t>
  </si>
  <si>
    <t>1x2166</t>
  </si>
  <si>
    <t>2x2166</t>
  </si>
  <si>
    <t>2x2030</t>
  </si>
  <si>
    <t>Mirethei In sak 6nos</t>
  </si>
  <si>
    <t>Bilkhawthlir north area ah</t>
  </si>
  <si>
    <t>Flood control</t>
  </si>
  <si>
    <t>Construction of Side drain</t>
  </si>
  <si>
    <t>Tuithaveng</t>
  </si>
  <si>
    <t>Kharzawl</t>
  </si>
  <si>
    <t>Playground</t>
  </si>
  <si>
    <t>Rongenga in to Rampuia in</t>
  </si>
  <si>
    <t>Dawrveng chemphai kawng</t>
  </si>
  <si>
    <t>KVL Sanglura In</t>
  </si>
  <si>
    <t>Sesih kawng siam</t>
  </si>
  <si>
    <t>Ramthar veng tuikhur siam,forest tuikhur,Competition tuikhur,chhimveng tuikhur,Bangla tuikhur</t>
  </si>
  <si>
    <t>20unit</t>
  </si>
  <si>
    <t>20 units</t>
  </si>
  <si>
    <t>Custom hiring centre</t>
  </si>
  <si>
    <t>IAY Cluster</t>
  </si>
  <si>
    <t>Category C</t>
  </si>
  <si>
    <t>Slab culvert</t>
  </si>
  <si>
    <t>Vengchung panna</t>
  </si>
  <si>
    <t>Category D</t>
  </si>
  <si>
    <t>PCC Flooring</t>
  </si>
  <si>
    <t>Vanlalliana in to high school panna</t>
  </si>
  <si>
    <t>VL Tana in to EFCI Chhimveng biak in</t>
  </si>
  <si>
    <t>Lalnunmawia In to Venglai</t>
  </si>
  <si>
    <t xml:space="preserve">Bethel to lungpuitlang </t>
  </si>
  <si>
    <t>Anganwadi centre 3 leh 4 panna</t>
  </si>
  <si>
    <t>Anganwadi centre No 1 panna</t>
  </si>
  <si>
    <t>Construction of building</t>
  </si>
  <si>
    <t>Urinal shed</t>
  </si>
  <si>
    <t>Khanthuamah</t>
  </si>
  <si>
    <t>Water conservation and water harvesting</t>
  </si>
  <si>
    <t>Tuikhur panna</t>
  </si>
  <si>
    <t>Main road to community hall</t>
  </si>
  <si>
    <t>Main road to Tlangveng kawng</t>
  </si>
  <si>
    <t>20units</t>
  </si>
  <si>
    <t>C Hall veng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</si>
</sst>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00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435">
    <xf numFmtId="0" fontId="0" fillId="0" borderId="0" xfId="0"/>
    <xf numFmtId="0" fontId="2" fillId="2" borderId="0" xfId="2" applyFont="1" applyFill="1" applyAlignment="1">
      <alignment horizontal="left" vertical="center"/>
    </xf>
    <xf numFmtId="0" fontId="2" fillId="2" borderId="0" xfId="2" applyFont="1" applyFill="1" applyAlignment="1">
      <alignment horizontal="right"/>
    </xf>
    <xf numFmtId="0" fontId="1" fillId="0" borderId="0" xfId="0" applyFont="1"/>
    <xf numFmtId="0" fontId="2" fillId="0" borderId="0" xfId="0" applyNumberFormat="1" applyFont="1" applyAlignment="1">
      <alignment horizontal="left"/>
    </xf>
    <xf numFmtId="0" fontId="1" fillId="2" borderId="0" xfId="2" applyFill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0" fontId="1" fillId="2" borderId="0" xfId="2" applyFill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2" applyFont="1" applyFill="1" applyAlignment="1">
      <alignment horizontal="left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2" fillId="2" borderId="0" xfId="2" applyFont="1" applyFill="1" applyAlignment="1"/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0" xfId="2" applyFont="1" applyFill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43" fontId="0" fillId="2" borderId="0" xfId="0" applyNumberFormat="1" applyFill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4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2" fontId="2" fillId="2" borderId="0" xfId="2" applyNumberFormat="1" applyFont="1" applyFill="1" applyAlignment="1"/>
    <xf numFmtId="2" fontId="2" fillId="2" borderId="0" xfId="2" applyNumberFormat="1" applyFont="1" applyFill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8" xfId="0" applyBorder="1" applyAlignment="1">
      <alignment wrapText="1"/>
    </xf>
    <xf numFmtId="0" fontId="0" fillId="0" borderId="1" xfId="0" applyBorder="1" applyAlignment="1">
      <alignment vertical="center"/>
    </xf>
    <xf numFmtId="0" fontId="2" fillId="2" borderId="0" xfId="2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NumberFormat="1" applyFont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3" fontId="0" fillId="0" borderId="0" xfId="6" applyFont="1" applyAlignment="1">
      <alignment horizontal="center" vertical="center"/>
    </xf>
    <xf numFmtId="43" fontId="4" fillId="0" borderId="0" xfId="6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left"/>
    </xf>
    <xf numFmtId="43" fontId="2" fillId="2" borderId="0" xfId="3" applyFont="1" applyFill="1" applyAlignment="1">
      <alignment horizontal="left"/>
    </xf>
    <xf numFmtId="43" fontId="2" fillId="2" borderId="0" xfId="2" applyNumberFormat="1" applyFont="1" applyFill="1" applyAlignment="1">
      <alignment horizontal="left"/>
    </xf>
    <xf numFmtId="43" fontId="2" fillId="2" borderId="13" xfId="2" applyNumberFormat="1" applyFont="1" applyFill="1" applyBorder="1" applyAlignment="1">
      <alignment horizontal="left"/>
    </xf>
    <xf numFmtId="43" fontId="0" fillId="0" borderId="1" xfId="6" applyFont="1" applyBorder="1" applyAlignment="1">
      <alignment horizontal="center" vertical="center"/>
    </xf>
    <xf numFmtId="0" fontId="9" fillId="2" borderId="0" xfId="2" applyFont="1" applyFill="1" applyAlignment="1">
      <alignment horizontal="right"/>
    </xf>
    <xf numFmtId="0" fontId="5" fillId="0" borderId="0" xfId="0" applyFont="1"/>
    <xf numFmtId="0" fontId="0" fillId="0" borderId="0" xfId="0" applyBorder="1" applyAlignment="1">
      <alignment horizontal="center" vertical="center"/>
    </xf>
    <xf numFmtId="43" fontId="4" fillId="0" borderId="0" xfId="0" applyNumberFormat="1" applyFont="1" applyBorder="1" applyAlignment="1">
      <alignment horizontal="center" vertical="center"/>
    </xf>
    <xf numFmtId="0" fontId="2" fillId="2" borderId="0" xfId="2" applyFont="1" applyFill="1" applyAlignment="1">
      <alignment horizontal="left" vertical="top"/>
    </xf>
    <xf numFmtId="43" fontId="0" fillId="0" borderId="0" xfId="0" applyNumberFormat="1"/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1" xfId="2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Font="1" applyBorder="1" applyAlignment="1">
      <alignment horizontal="center"/>
    </xf>
    <xf numFmtId="0" fontId="0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43" fontId="0" fillId="0" borderId="0" xfId="0" applyNumberFormat="1" applyAlignment="1">
      <alignment horizontal="center" vertical="center"/>
    </xf>
    <xf numFmtId="2" fontId="0" fillId="0" borderId="0" xfId="0" applyNumberFormat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/>
    <xf numFmtId="43" fontId="0" fillId="0" borderId="0" xfId="0" applyNumberFormat="1" applyFont="1" applyBorder="1" applyAlignment="1">
      <alignment horizontal="center" vertical="center"/>
    </xf>
    <xf numFmtId="43" fontId="0" fillId="0" borderId="0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43" fontId="0" fillId="0" borderId="4" xfId="6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/>
    <xf numFmtId="0" fontId="0" fillId="0" borderId="4" xfId="0" applyBorder="1" applyAlignment="1">
      <alignment vertical="center" wrapText="1"/>
    </xf>
    <xf numFmtId="0" fontId="0" fillId="0" borderId="1" xfId="0" applyBorder="1" applyAlignment="1"/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5" xfId="0" applyBorder="1" applyAlignment="1"/>
    <xf numFmtId="0" fontId="0" fillId="0" borderId="10" xfId="0" applyBorder="1" applyAlignment="1">
      <alignment horizontal="center"/>
    </xf>
    <xf numFmtId="2" fontId="0" fillId="0" borderId="1" xfId="0" applyNumberFormat="1" applyBorder="1" applyAlignment="1">
      <alignment vertical="center"/>
    </xf>
    <xf numFmtId="2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3" fontId="0" fillId="0" borderId="4" xfId="6" applyFont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2" fontId="0" fillId="0" borderId="5" xfId="0" applyNumberForma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2" fillId="0" borderId="11" xfId="0" applyFont="1" applyBorder="1" applyAlignment="1">
      <alignment horizontal="center"/>
    </xf>
    <xf numFmtId="43" fontId="0" fillId="0" borderId="1" xfId="6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43" fontId="0" fillId="0" borderId="4" xfId="6" applyFont="1" applyBorder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3" fontId="0" fillId="0" borderId="11" xfId="6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3" fontId="0" fillId="0" borderId="4" xfId="6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43" fontId="0" fillId="0" borderId="7" xfId="6" applyFont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center" wrapText="1"/>
    </xf>
    <xf numFmtId="0" fontId="2" fillId="0" borderId="4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10" xfId="2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43" fontId="2" fillId="2" borderId="0" xfId="3" applyFont="1" applyFill="1" applyAlignment="1">
      <alignment horizontal="center"/>
    </xf>
    <xf numFmtId="43" fontId="2" fillId="2" borderId="0" xfId="2" applyNumberFormat="1" applyFont="1" applyFill="1" applyAlignment="1">
      <alignment horizontal="center"/>
    </xf>
    <xf numFmtId="43" fontId="2" fillId="2" borderId="13" xfId="2" applyNumberFormat="1" applyFont="1" applyFill="1" applyBorder="1" applyAlignment="1">
      <alignment horizontal="center"/>
    </xf>
    <xf numFmtId="0" fontId="0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5" xfId="0" applyFont="1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43" fontId="0" fillId="0" borderId="4" xfId="6" applyFont="1" applyBorder="1" applyAlignment="1">
      <alignment horizontal="center" vertical="center"/>
    </xf>
    <xf numFmtId="43" fontId="0" fillId="0" borderId="5" xfId="6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/>
    </xf>
    <xf numFmtId="43" fontId="0" fillId="0" borderId="7" xfId="6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wrapText="1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4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43" fontId="0" fillId="0" borderId="4" xfId="6" applyFont="1" applyBorder="1" applyAlignment="1">
      <alignment vertical="center"/>
    </xf>
    <xf numFmtId="43" fontId="0" fillId="0" borderId="5" xfId="6" applyFont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3" fontId="2" fillId="2" borderId="0" xfId="3" applyFont="1" applyFill="1" applyAlignment="1">
      <alignment horizontal="center" vertical="center"/>
    </xf>
    <xf numFmtId="43" fontId="2" fillId="2" borderId="0" xfId="2" applyNumberFormat="1" applyFont="1" applyFill="1" applyAlignment="1">
      <alignment horizontal="center" vertical="center"/>
    </xf>
    <xf numFmtId="43" fontId="2" fillId="2" borderId="13" xfId="2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Font="1" applyBorder="1" applyAlignment="1">
      <alignment horizontal="left" wrapText="1"/>
    </xf>
    <xf numFmtId="0" fontId="0" fillId="0" borderId="9" xfId="0" applyFont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0" fillId="0" borderId="9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8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2" borderId="0" xfId="2" applyFont="1" applyFill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5" fillId="0" borderId="8" xfId="5" applyFont="1" applyBorder="1" applyAlignment="1" applyProtection="1">
      <alignment horizontal="left" wrapText="1"/>
    </xf>
    <xf numFmtId="0" fontId="5" fillId="0" borderId="9" xfId="5" applyFont="1" applyBorder="1" applyAlignment="1" applyProtection="1">
      <alignment horizontal="left" wrapText="1"/>
    </xf>
    <xf numFmtId="0" fontId="5" fillId="0" borderId="6" xfId="5" applyFont="1" applyBorder="1" applyAlignment="1" applyProtection="1">
      <alignment horizontal="left" wrapText="1"/>
    </xf>
    <xf numFmtId="0" fontId="2" fillId="0" borderId="8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5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0" fillId="0" borderId="8" xfId="0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/>
    <xf numFmtId="0" fontId="0" fillId="0" borderId="5" xfId="0" applyBorder="1"/>
    <xf numFmtId="0" fontId="0" fillId="3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vertical="center" wrapText="1"/>
    </xf>
    <xf numFmtId="2" fontId="0" fillId="0" borderId="4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</cellXfs>
  <cellStyles count="7">
    <cellStyle name="Comma" xfId="6" builtinId="3"/>
    <cellStyle name="Comma 2" xfId="4"/>
    <cellStyle name="Comma 2 2" xfId="3"/>
    <cellStyle name="Hyperlink" xfId="5" builtinId="8"/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"/>
  <sheetViews>
    <sheetView topLeftCell="A43" workbookViewId="0">
      <selection activeCell="N53" sqref="N53"/>
    </sheetView>
  </sheetViews>
  <sheetFormatPr defaultRowHeight="15"/>
  <cols>
    <col min="1" max="1" width="16.7109375" style="9" customWidth="1"/>
    <col min="2" max="2" width="10.140625" style="10" customWidth="1"/>
    <col min="3" max="3" width="19.140625" customWidth="1"/>
    <col min="4" max="4" width="27.7109375" style="3" customWidth="1"/>
    <col min="5" max="5" width="7.140625" style="20" customWidth="1"/>
    <col min="6" max="6" width="6.5703125" style="20" customWidth="1"/>
    <col min="7" max="7" width="8" style="20" customWidth="1"/>
    <col min="8" max="8" width="6.85546875" style="20" customWidth="1"/>
    <col min="9" max="9" width="6.28515625" style="20" customWidth="1"/>
    <col min="10" max="10" width="13.85546875" style="10" customWidth="1"/>
    <col min="11" max="11" width="20.28515625" style="10" customWidth="1"/>
    <col min="14" max="14" width="13.28515625" bestFit="1" customWidth="1"/>
  </cols>
  <sheetData>
    <row r="1" spans="1:11">
      <c r="A1" s="21" t="s">
        <v>121</v>
      </c>
      <c r="B1" s="6"/>
      <c r="C1" s="18"/>
      <c r="D1" s="18" t="s">
        <v>176</v>
      </c>
      <c r="E1" s="18"/>
      <c r="F1" s="18"/>
      <c r="G1" s="18"/>
      <c r="H1" s="18"/>
      <c r="I1" s="18"/>
      <c r="J1" s="18"/>
      <c r="K1" s="18"/>
    </row>
    <row r="2" spans="1:11">
      <c r="A2" s="1"/>
      <c r="B2" s="6"/>
      <c r="C2" s="2"/>
      <c r="D2" s="2" t="s">
        <v>0</v>
      </c>
      <c r="E2" s="272">
        <f>B3*211*90</f>
        <v>10083690</v>
      </c>
      <c r="F2" s="272"/>
      <c r="G2" s="272"/>
      <c r="H2" s="272"/>
      <c r="I2" s="272"/>
      <c r="J2" s="11"/>
      <c r="K2" s="6"/>
    </row>
    <row r="3" spans="1:11">
      <c r="A3" s="12" t="s">
        <v>1</v>
      </c>
      <c r="B3" s="6">
        <v>531</v>
      </c>
      <c r="C3" s="2"/>
      <c r="D3" s="2" t="s">
        <v>2</v>
      </c>
      <c r="E3" s="273">
        <f>E2*2/3</f>
        <v>6722460</v>
      </c>
      <c r="F3" s="273"/>
      <c r="G3" s="273"/>
      <c r="H3" s="273"/>
      <c r="I3" s="273"/>
      <c r="J3" s="26"/>
      <c r="K3" s="6"/>
    </row>
    <row r="4" spans="1:11">
      <c r="A4" s="7"/>
      <c r="B4" s="5"/>
      <c r="C4" s="2"/>
      <c r="D4" s="2" t="s">
        <v>3</v>
      </c>
      <c r="E4" s="273">
        <f>SUM(E2:E3)</f>
        <v>16806150</v>
      </c>
      <c r="F4" s="273"/>
      <c r="G4" s="273"/>
      <c r="H4" s="273"/>
      <c r="I4" s="273"/>
      <c r="J4" s="11"/>
      <c r="K4" s="6"/>
    </row>
    <row r="5" spans="1:11">
      <c r="A5" s="7"/>
      <c r="B5" s="5"/>
      <c r="C5" s="2"/>
      <c r="D5" s="2" t="s">
        <v>4</v>
      </c>
      <c r="E5" s="273">
        <f>E4*0.06</f>
        <v>1008369</v>
      </c>
      <c r="F5" s="273"/>
      <c r="G5" s="273"/>
      <c r="H5" s="273"/>
      <c r="I5" s="273"/>
      <c r="J5" s="11"/>
      <c r="K5" s="6"/>
    </row>
    <row r="6" spans="1:11">
      <c r="A6" s="7"/>
      <c r="B6" s="5"/>
      <c r="C6" s="2"/>
      <c r="D6" s="2" t="s">
        <v>5</v>
      </c>
      <c r="E6" s="274">
        <f>SUM(E4:E5)</f>
        <v>17814519</v>
      </c>
      <c r="F6" s="274"/>
      <c r="G6" s="274"/>
      <c r="H6" s="274"/>
      <c r="I6" s="274"/>
      <c r="J6" s="11"/>
      <c r="K6" s="6"/>
    </row>
    <row r="7" spans="1:11" ht="21" customHeight="1">
      <c r="A7" s="265" t="s">
        <v>20</v>
      </c>
      <c r="B7" s="264" t="s">
        <v>16</v>
      </c>
      <c r="C7" s="262" t="s">
        <v>6</v>
      </c>
      <c r="D7" s="266" t="s">
        <v>7</v>
      </c>
      <c r="E7" s="268" t="s">
        <v>114</v>
      </c>
      <c r="F7" s="269"/>
      <c r="G7" s="269"/>
      <c r="H7" s="269"/>
      <c r="I7" s="270"/>
      <c r="J7" s="271" t="s">
        <v>178</v>
      </c>
      <c r="K7" s="271" t="s">
        <v>179</v>
      </c>
    </row>
    <row r="8" spans="1:11" ht="51" customHeight="1">
      <c r="A8" s="265"/>
      <c r="B8" s="264"/>
      <c r="C8" s="263"/>
      <c r="D8" s="267"/>
      <c r="E8" s="77" t="s">
        <v>180</v>
      </c>
      <c r="F8" s="77" t="s">
        <v>181</v>
      </c>
      <c r="G8" s="77" t="s">
        <v>182</v>
      </c>
      <c r="H8" s="77" t="s">
        <v>183</v>
      </c>
      <c r="I8" s="77" t="s">
        <v>177</v>
      </c>
      <c r="J8" s="271"/>
      <c r="K8" s="271"/>
    </row>
    <row r="9" spans="1:11" ht="16.5" customHeight="1">
      <c r="A9" s="276" t="s">
        <v>42</v>
      </c>
      <c r="B9" s="276"/>
      <c r="C9" s="276"/>
      <c r="D9" s="276"/>
      <c r="E9" s="276"/>
      <c r="F9" s="276"/>
      <c r="G9" s="276"/>
      <c r="H9" s="276"/>
      <c r="I9" s="276"/>
      <c r="J9" s="276"/>
      <c r="K9" s="276"/>
    </row>
    <row r="10" spans="1:11" ht="16.5" customHeight="1">
      <c r="A10" s="253" t="s">
        <v>149</v>
      </c>
      <c r="B10" s="275">
        <v>100</v>
      </c>
      <c r="C10" s="253" t="s">
        <v>349</v>
      </c>
      <c r="D10" s="275" t="s">
        <v>171</v>
      </c>
      <c r="E10" s="275">
        <v>1</v>
      </c>
      <c r="F10" s="275">
        <v>3.5</v>
      </c>
      <c r="G10" s="275">
        <v>2.5</v>
      </c>
      <c r="H10" s="275">
        <v>3</v>
      </c>
      <c r="I10" s="245" t="s">
        <v>184</v>
      </c>
      <c r="J10" s="245">
        <v>150000</v>
      </c>
      <c r="K10" s="275"/>
    </row>
    <row r="11" spans="1:11" ht="16.5" customHeight="1">
      <c r="A11" s="256"/>
      <c r="B11" s="261"/>
      <c r="C11" s="256"/>
      <c r="D11" s="261"/>
      <c r="E11" s="261"/>
      <c r="F11" s="261"/>
      <c r="G11" s="279"/>
      <c r="H11" s="261"/>
      <c r="I11" s="246"/>
      <c r="J11" s="246"/>
      <c r="K11" s="261"/>
    </row>
    <row r="12" spans="1:11" ht="28.5" customHeight="1">
      <c r="A12" s="275" t="s">
        <v>150</v>
      </c>
      <c r="B12" s="287">
        <f>B3*2</f>
        <v>1062</v>
      </c>
      <c r="C12" s="253" t="s">
        <v>376</v>
      </c>
      <c r="D12" s="253" t="s">
        <v>188</v>
      </c>
      <c r="E12" s="280" t="s">
        <v>173</v>
      </c>
      <c r="F12" s="281"/>
      <c r="G12" s="281"/>
      <c r="H12" s="281"/>
      <c r="I12" s="282"/>
      <c r="J12" s="245">
        <f>B12*211</f>
        <v>224082</v>
      </c>
      <c r="K12" s="275"/>
    </row>
    <row r="13" spans="1:11" ht="15.75" customHeight="1">
      <c r="A13" s="261"/>
      <c r="B13" s="288"/>
      <c r="C13" s="255"/>
      <c r="D13" s="255"/>
      <c r="E13" s="283"/>
      <c r="F13" s="284"/>
      <c r="G13" s="284"/>
      <c r="H13" s="284"/>
      <c r="I13" s="285"/>
      <c r="J13" s="246"/>
      <c r="K13" s="261"/>
    </row>
    <row r="14" spans="1:11" ht="30" customHeight="1">
      <c r="A14" s="253" t="s">
        <v>467</v>
      </c>
      <c r="B14" s="287">
        <v>100</v>
      </c>
      <c r="C14" s="253" t="s">
        <v>468</v>
      </c>
      <c r="D14" s="226" t="s">
        <v>469</v>
      </c>
      <c r="E14" s="229">
        <v>1</v>
      </c>
      <c r="F14" s="66">
        <v>200</v>
      </c>
      <c r="G14" s="230">
        <v>0.6</v>
      </c>
      <c r="H14" s="66">
        <v>0.6</v>
      </c>
      <c r="I14" s="245"/>
      <c r="J14" s="225">
        <v>300000</v>
      </c>
      <c r="K14" s="227"/>
    </row>
    <row r="15" spans="1:11" ht="15.75" customHeight="1">
      <c r="A15" s="254"/>
      <c r="B15" s="422"/>
      <c r="C15" s="254"/>
      <c r="D15" s="226" t="s">
        <v>470</v>
      </c>
      <c r="E15" s="229">
        <v>1</v>
      </c>
      <c r="F15" s="66">
        <v>500</v>
      </c>
      <c r="G15" s="230">
        <v>0.6</v>
      </c>
      <c r="H15" s="66">
        <v>0.6</v>
      </c>
      <c r="I15" s="250"/>
      <c r="J15" s="225">
        <v>800000</v>
      </c>
      <c r="K15" s="227"/>
    </row>
    <row r="16" spans="1:11" ht="15.75" customHeight="1">
      <c r="A16" s="254"/>
      <c r="B16" s="422"/>
      <c r="C16" s="255"/>
      <c r="D16" s="226" t="s">
        <v>471</v>
      </c>
      <c r="E16" s="229">
        <v>1</v>
      </c>
      <c r="F16" s="66">
        <v>300</v>
      </c>
      <c r="G16" s="230">
        <v>0.6</v>
      </c>
      <c r="H16" s="66">
        <v>0.6</v>
      </c>
      <c r="I16" s="246"/>
      <c r="J16" s="225">
        <v>500000</v>
      </c>
      <c r="K16" s="227"/>
    </row>
    <row r="17" spans="1:14" ht="15.75" customHeight="1">
      <c r="A17" s="255"/>
      <c r="B17" s="288"/>
      <c r="C17" s="226" t="s">
        <v>115</v>
      </c>
      <c r="D17" s="226" t="s">
        <v>471</v>
      </c>
      <c r="E17" s="229">
        <v>1</v>
      </c>
      <c r="F17" s="66">
        <v>30</v>
      </c>
      <c r="G17" s="230"/>
      <c r="H17" s="66">
        <v>8</v>
      </c>
      <c r="I17" s="225"/>
      <c r="J17" s="225">
        <v>852460</v>
      </c>
      <c r="K17" s="227"/>
    </row>
    <row r="18" spans="1:14">
      <c r="A18" s="286" t="s">
        <v>41</v>
      </c>
      <c r="B18" s="286"/>
      <c r="C18" s="286"/>
      <c r="D18" s="286"/>
      <c r="E18" s="286"/>
      <c r="F18" s="286"/>
      <c r="G18" s="286"/>
      <c r="H18" s="286"/>
      <c r="I18" s="286"/>
      <c r="J18" s="286"/>
      <c r="K18" s="286"/>
    </row>
    <row r="19" spans="1:14">
      <c r="A19" s="247" t="s">
        <v>162</v>
      </c>
      <c r="B19" s="245">
        <f>B3*14</f>
        <v>7434</v>
      </c>
      <c r="C19" s="253" t="s">
        <v>172</v>
      </c>
      <c r="D19" s="245" t="s">
        <v>435</v>
      </c>
      <c r="E19" s="245" t="s">
        <v>437</v>
      </c>
      <c r="F19" s="252">
        <v>1</v>
      </c>
      <c r="G19" s="252">
        <v>1</v>
      </c>
      <c r="H19" s="252">
        <v>1</v>
      </c>
      <c r="I19" s="245" t="s">
        <v>184</v>
      </c>
      <c r="J19" s="245">
        <f>(B19/2)*211</f>
        <v>784287</v>
      </c>
      <c r="K19" s="277"/>
    </row>
    <row r="20" spans="1:14">
      <c r="A20" s="248"/>
      <c r="B20" s="250"/>
      <c r="C20" s="254"/>
      <c r="D20" s="246"/>
      <c r="E20" s="251"/>
      <c r="F20" s="251"/>
      <c r="G20" s="251"/>
      <c r="H20" s="251"/>
      <c r="I20" s="246"/>
      <c r="J20" s="246"/>
      <c r="K20" s="278"/>
    </row>
    <row r="21" spans="1:14" ht="15" customHeight="1">
      <c r="A21" s="248"/>
      <c r="B21" s="250"/>
      <c r="C21" s="254"/>
      <c r="D21" s="253" t="s">
        <v>436</v>
      </c>
      <c r="E21" s="245" t="s">
        <v>438</v>
      </c>
      <c r="F21" s="252">
        <v>1</v>
      </c>
      <c r="G21" s="252">
        <v>1</v>
      </c>
      <c r="H21" s="252">
        <v>1</v>
      </c>
      <c r="I21" s="245" t="s">
        <v>184</v>
      </c>
      <c r="J21" s="245">
        <f>(B19/2)*211</f>
        <v>784287</v>
      </c>
      <c r="K21" s="257"/>
    </row>
    <row r="22" spans="1:14">
      <c r="A22" s="248"/>
      <c r="B22" s="246"/>
      <c r="C22" s="254"/>
      <c r="D22" s="255"/>
      <c r="E22" s="251"/>
      <c r="F22" s="251"/>
      <c r="G22" s="251"/>
      <c r="H22" s="251"/>
      <c r="I22" s="246"/>
      <c r="J22" s="246"/>
      <c r="K22" s="258"/>
    </row>
    <row r="23" spans="1:14" ht="15" customHeight="1">
      <c r="A23" s="248"/>
      <c r="B23" s="245">
        <f>B3*10</f>
        <v>5310</v>
      </c>
      <c r="C23" s="254"/>
      <c r="D23" s="245" t="s">
        <v>377</v>
      </c>
      <c r="E23" s="245" t="s">
        <v>444</v>
      </c>
      <c r="F23" s="252">
        <v>1</v>
      </c>
      <c r="G23" s="252">
        <v>1</v>
      </c>
      <c r="H23" s="252">
        <v>1</v>
      </c>
      <c r="I23" s="245" t="s">
        <v>184</v>
      </c>
      <c r="J23" s="245">
        <f>B23*211</f>
        <v>1120410</v>
      </c>
      <c r="K23" s="257"/>
    </row>
    <row r="24" spans="1:14">
      <c r="A24" s="248"/>
      <c r="B24" s="246"/>
      <c r="C24" s="254"/>
      <c r="D24" s="246"/>
      <c r="E24" s="251"/>
      <c r="F24" s="251"/>
      <c r="G24" s="251"/>
      <c r="H24" s="251"/>
      <c r="I24" s="246"/>
      <c r="J24" s="246"/>
      <c r="K24" s="258"/>
    </row>
    <row r="25" spans="1:14" ht="15" customHeight="1">
      <c r="A25" s="248"/>
      <c r="B25" s="245">
        <f>B3*10</f>
        <v>5310</v>
      </c>
      <c r="C25" s="254"/>
      <c r="D25" s="245" t="s">
        <v>377</v>
      </c>
      <c r="E25" s="245" t="s">
        <v>444</v>
      </c>
      <c r="F25" s="252">
        <v>1</v>
      </c>
      <c r="G25" s="252">
        <v>1</v>
      </c>
      <c r="H25" s="252">
        <v>1</v>
      </c>
      <c r="I25" s="245" t="s">
        <v>184</v>
      </c>
      <c r="J25" s="245">
        <f>B25*211</f>
        <v>1120410</v>
      </c>
      <c r="K25" s="257"/>
    </row>
    <row r="26" spans="1:14" ht="15" customHeight="1">
      <c r="A26" s="248"/>
      <c r="B26" s="246"/>
      <c r="C26" s="254"/>
      <c r="D26" s="246"/>
      <c r="E26" s="251"/>
      <c r="F26" s="251"/>
      <c r="G26" s="251"/>
      <c r="H26" s="251"/>
      <c r="I26" s="246"/>
      <c r="J26" s="246"/>
      <c r="K26" s="258"/>
    </row>
    <row r="27" spans="1:14" ht="15" customHeight="1">
      <c r="A27" s="248"/>
      <c r="B27" s="245">
        <f>B3*8</f>
        <v>4248</v>
      </c>
      <c r="C27" s="254"/>
      <c r="D27" s="245" t="s">
        <v>442</v>
      </c>
      <c r="E27" s="245" t="s">
        <v>443</v>
      </c>
      <c r="F27" s="252">
        <v>1</v>
      </c>
      <c r="G27" s="252">
        <v>1</v>
      </c>
      <c r="H27" s="252">
        <v>1</v>
      </c>
      <c r="I27" s="245" t="s">
        <v>184</v>
      </c>
      <c r="J27" s="245">
        <f>B27*211</f>
        <v>896328</v>
      </c>
      <c r="K27" s="257"/>
    </row>
    <row r="28" spans="1:14" ht="15" customHeight="1">
      <c r="A28" s="248"/>
      <c r="B28" s="246"/>
      <c r="C28" s="254"/>
      <c r="D28" s="246"/>
      <c r="E28" s="251"/>
      <c r="F28" s="251"/>
      <c r="G28" s="251"/>
      <c r="H28" s="251"/>
      <c r="I28" s="246"/>
      <c r="J28" s="246"/>
      <c r="K28" s="258"/>
      <c r="N28">
        <f>214.96*4</f>
        <v>859.84</v>
      </c>
    </row>
    <row r="29" spans="1:14" ht="15" customHeight="1">
      <c r="A29" s="248"/>
      <c r="B29" s="245">
        <f>B3*10</f>
        <v>5310</v>
      </c>
      <c r="C29" s="254"/>
      <c r="D29" s="245" t="s">
        <v>377</v>
      </c>
      <c r="E29" s="245" t="s">
        <v>444</v>
      </c>
      <c r="F29" s="252">
        <v>1</v>
      </c>
      <c r="G29" s="252">
        <v>1</v>
      </c>
      <c r="H29" s="252">
        <v>1</v>
      </c>
      <c r="I29" s="245" t="s">
        <v>184</v>
      </c>
      <c r="J29" s="245">
        <f>B29*211</f>
        <v>1120410</v>
      </c>
      <c r="K29" s="257"/>
      <c r="N29">
        <f>J25/N28</f>
        <v>1303.0447525120953</v>
      </c>
    </row>
    <row r="30" spans="1:14" ht="15" customHeight="1">
      <c r="A30" s="248"/>
      <c r="B30" s="246"/>
      <c r="C30" s="254"/>
      <c r="D30" s="246"/>
      <c r="E30" s="251"/>
      <c r="F30" s="251"/>
      <c r="G30" s="251"/>
      <c r="H30" s="251"/>
      <c r="I30" s="246"/>
      <c r="J30" s="246"/>
      <c r="K30" s="258"/>
    </row>
    <row r="31" spans="1:14" ht="15" customHeight="1">
      <c r="A31" s="248"/>
      <c r="B31" s="66">
        <f>B3*5</f>
        <v>2655</v>
      </c>
      <c r="C31" s="254"/>
      <c r="D31" s="78" t="s">
        <v>440</v>
      </c>
      <c r="E31" s="38" t="s">
        <v>441</v>
      </c>
      <c r="F31" s="63">
        <v>1</v>
      </c>
      <c r="G31" s="63">
        <v>1</v>
      </c>
      <c r="H31" s="63">
        <v>1</v>
      </c>
      <c r="I31" s="66" t="s">
        <v>184</v>
      </c>
      <c r="J31" s="66">
        <f>B31*211</f>
        <v>560205</v>
      </c>
      <c r="K31" s="34"/>
    </row>
    <row r="32" spans="1:14" ht="15" customHeight="1">
      <c r="A32" s="249"/>
      <c r="B32" s="103">
        <f>B3*10</f>
        <v>5310</v>
      </c>
      <c r="C32" s="255"/>
      <c r="D32" s="78" t="s">
        <v>377</v>
      </c>
      <c r="E32" s="79" t="s">
        <v>444</v>
      </c>
      <c r="F32" s="63">
        <v>1</v>
      </c>
      <c r="G32" s="63">
        <v>1</v>
      </c>
      <c r="H32" s="63">
        <v>1</v>
      </c>
      <c r="I32" s="66" t="s">
        <v>184</v>
      </c>
      <c r="J32" s="99">
        <f>B32*211</f>
        <v>1120410</v>
      </c>
      <c r="K32" s="147"/>
    </row>
    <row r="33" spans="1:13" ht="15" customHeight="1">
      <c r="A33" s="247" t="s">
        <v>143</v>
      </c>
      <c r="B33" s="245">
        <f>B3*12</f>
        <v>6372</v>
      </c>
      <c r="C33" s="253" t="s">
        <v>185</v>
      </c>
      <c r="D33" s="245" t="s">
        <v>416</v>
      </c>
      <c r="E33" s="252">
        <v>8</v>
      </c>
      <c r="F33" s="252">
        <v>99</v>
      </c>
      <c r="G33" s="252">
        <v>4</v>
      </c>
      <c r="H33" s="252">
        <v>2</v>
      </c>
      <c r="I33" s="245" t="s">
        <v>184</v>
      </c>
      <c r="J33" s="245">
        <f>B33*211</f>
        <v>1344492</v>
      </c>
      <c r="K33" s="257"/>
    </row>
    <row r="34" spans="1:13" ht="15" customHeight="1">
      <c r="A34" s="248"/>
      <c r="B34" s="246"/>
      <c r="C34" s="254"/>
      <c r="D34" s="246"/>
      <c r="E34" s="251"/>
      <c r="F34" s="251"/>
      <c r="G34" s="251"/>
      <c r="H34" s="251"/>
      <c r="I34" s="246"/>
      <c r="J34" s="246"/>
      <c r="K34" s="258"/>
      <c r="M34">
        <f>J33/150000</f>
        <v>8.9632799999999992</v>
      </c>
    </row>
    <row r="35" spans="1:13" ht="15" customHeight="1">
      <c r="A35" s="248"/>
      <c r="B35" s="245">
        <f>531*3</f>
        <v>1593</v>
      </c>
      <c r="C35" s="256"/>
      <c r="D35" s="245" t="s">
        <v>439</v>
      </c>
      <c r="E35" s="252">
        <v>2</v>
      </c>
      <c r="F35" s="252">
        <v>99</v>
      </c>
      <c r="G35" s="252">
        <v>4</v>
      </c>
      <c r="H35" s="252">
        <v>2</v>
      </c>
      <c r="I35" s="245" t="s">
        <v>184</v>
      </c>
      <c r="J35" s="245">
        <f>B35*211</f>
        <v>336123</v>
      </c>
      <c r="K35" s="257"/>
    </row>
    <row r="36" spans="1:13" ht="15" customHeight="1">
      <c r="A36" s="248"/>
      <c r="B36" s="246"/>
      <c r="C36" s="256"/>
      <c r="D36" s="246"/>
      <c r="E36" s="251"/>
      <c r="F36" s="251"/>
      <c r="G36" s="251"/>
      <c r="H36" s="251"/>
      <c r="I36" s="246"/>
      <c r="J36" s="246"/>
      <c r="K36" s="258"/>
    </row>
    <row r="37" spans="1:13" ht="15" customHeight="1">
      <c r="A37" s="248"/>
      <c r="B37" s="245">
        <f>B3*3</f>
        <v>1593</v>
      </c>
      <c r="C37" s="256"/>
      <c r="D37" s="245" t="s">
        <v>439</v>
      </c>
      <c r="E37" s="252">
        <v>2</v>
      </c>
      <c r="F37" s="252">
        <v>99</v>
      </c>
      <c r="G37" s="252">
        <v>4</v>
      </c>
      <c r="H37" s="252">
        <v>2</v>
      </c>
      <c r="I37" s="245" t="s">
        <v>184</v>
      </c>
      <c r="J37" s="252">
        <f>B37*211</f>
        <v>336123</v>
      </c>
      <c r="K37" s="245"/>
    </row>
    <row r="38" spans="1:13" ht="15" customHeight="1">
      <c r="A38" s="248"/>
      <c r="B38" s="246"/>
      <c r="C38" s="256"/>
      <c r="D38" s="246"/>
      <c r="E38" s="251"/>
      <c r="F38" s="251"/>
      <c r="G38" s="251"/>
      <c r="H38" s="251"/>
      <c r="I38" s="246"/>
      <c r="J38" s="251"/>
      <c r="K38" s="251"/>
    </row>
    <row r="39" spans="1:13" ht="15" customHeight="1">
      <c r="A39" s="248"/>
      <c r="B39" s="245">
        <f>531*3</f>
        <v>1593</v>
      </c>
      <c r="C39" s="256"/>
      <c r="D39" s="245" t="s">
        <v>439</v>
      </c>
      <c r="E39" s="252">
        <v>2</v>
      </c>
      <c r="F39" s="252">
        <v>99</v>
      </c>
      <c r="G39" s="252">
        <v>4</v>
      </c>
      <c r="H39" s="252">
        <v>2</v>
      </c>
      <c r="I39" s="245" t="s">
        <v>184</v>
      </c>
      <c r="J39" s="245">
        <f>B39*211</f>
        <v>336123</v>
      </c>
      <c r="K39" s="257"/>
    </row>
    <row r="40" spans="1:13" ht="15" customHeight="1">
      <c r="A40" s="248"/>
      <c r="B40" s="246"/>
      <c r="C40" s="256"/>
      <c r="D40" s="246"/>
      <c r="E40" s="251"/>
      <c r="F40" s="251"/>
      <c r="G40" s="251"/>
      <c r="H40" s="251"/>
      <c r="I40" s="246"/>
      <c r="J40" s="246"/>
      <c r="K40" s="258"/>
    </row>
    <row r="41" spans="1:13" ht="30.75" customHeight="1">
      <c r="A41" s="142" t="s">
        <v>47</v>
      </c>
      <c r="B41" s="144">
        <v>100</v>
      </c>
      <c r="C41" s="146" t="s">
        <v>189</v>
      </c>
      <c r="D41" s="193" t="s">
        <v>417</v>
      </c>
      <c r="E41" s="143">
        <v>10</v>
      </c>
      <c r="F41" s="143">
        <v>3</v>
      </c>
      <c r="G41" s="143">
        <v>2</v>
      </c>
      <c r="H41" s="143">
        <v>1.5</v>
      </c>
      <c r="I41" s="145" t="s">
        <v>184</v>
      </c>
      <c r="J41" s="145">
        <f>8*60000</f>
        <v>480000</v>
      </c>
      <c r="K41" s="141"/>
    </row>
    <row r="42" spans="1:13">
      <c r="A42" s="259" t="s">
        <v>153</v>
      </c>
      <c r="B42" s="260"/>
      <c r="C42" s="260"/>
      <c r="D42" s="260"/>
      <c r="E42" s="260"/>
      <c r="F42" s="260"/>
      <c r="G42" s="260"/>
      <c r="H42" s="260"/>
      <c r="I42" s="260"/>
      <c r="J42" s="260"/>
      <c r="K42" s="260"/>
    </row>
    <row r="43" spans="1:13" ht="15" customHeight="1">
      <c r="A43" s="247" t="s">
        <v>154</v>
      </c>
      <c r="B43" s="245">
        <v>331</v>
      </c>
      <c r="C43" s="253" t="s">
        <v>155</v>
      </c>
      <c r="D43" s="245" t="s">
        <v>156</v>
      </c>
      <c r="E43" s="252">
        <v>1</v>
      </c>
      <c r="F43" s="252">
        <v>9</v>
      </c>
      <c r="G43" s="252">
        <v>5</v>
      </c>
      <c r="H43" s="252">
        <v>3.5</v>
      </c>
      <c r="I43" s="245" t="s">
        <v>187</v>
      </c>
      <c r="J43" s="247">
        <v>520000</v>
      </c>
      <c r="K43" s="247"/>
    </row>
    <row r="44" spans="1:13" ht="71.25" customHeight="1">
      <c r="A44" s="248"/>
      <c r="B44" s="246"/>
      <c r="C44" s="261"/>
      <c r="D44" s="246"/>
      <c r="E44" s="251"/>
      <c r="F44" s="251"/>
      <c r="G44" s="251"/>
      <c r="H44" s="251"/>
      <c r="I44" s="246"/>
      <c r="J44" s="249"/>
      <c r="K44" s="249"/>
    </row>
    <row r="45" spans="1:13">
      <c r="A45" s="249"/>
      <c r="B45" s="66">
        <v>300</v>
      </c>
      <c r="C45" s="241" t="s">
        <v>465</v>
      </c>
      <c r="D45" s="66" t="s">
        <v>466</v>
      </c>
      <c r="E45" s="23">
        <v>6</v>
      </c>
      <c r="F45" s="23">
        <v>9</v>
      </c>
      <c r="G45" s="23">
        <v>5</v>
      </c>
      <c r="H45" s="23">
        <v>3.5</v>
      </c>
      <c r="I45" s="66" t="s">
        <v>187</v>
      </c>
      <c r="J45" s="232">
        <v>3120000</v>
      </c>
      <c r="K45" s="232"/>
    </row>
    <row r="46" spans="1:13">
      <c r="A46" s="242"/>
      <c r="B46" s="56"/>
      <c r="C46" s="244"/>
      <c r="D46" s="56"/>
      <c r="E46" s="421"/>
      <c r="F46" s="421"/>
      <c r="G46" s="421"/>
      <c r="H46" s="421"/>
      <c r="I46" s="56"/>
      <c r="J46" s="242"/>
      <c r="K46" s="242"/>
    </row>
    <row r="47" spans="1:13">
      <c r="A47" s="242"/>
      <c r="B47" s="56"/>
      <c r="C47" s="244"/>
      <c r="D47" s="56"/>
      <c r="E47" s="421"/>
      <c r="F47" s="421"/>
      <c r="G47" s="421"/>
      <c r="H47" s="421"/>
      <c r="I47" s="56"/>
      <c r="J47" s="242"/>
      <c r="K47" s="242"/>
    </row>
    <row r="48" spans="1:13">
      <c r="A48" s="242"/>
      <c r="B48" s="56"/>
      <c r="C48" s="244"/>
      <c r="D48" s="56"/>
      <c r="E48" s="421"/>
      <c r="F48" s="421"/>
      <c r="G48" s="421"/>
      <c r="H48" s="421"/>
      <c r="I48" s="56"/>
      <c r="J48" s="242"/>
      <c r="K48" s="242"/>
    </row>
    <row r="49" spans="1:14">
      <c r="A49" s="242"/>
      <c r="B49" s="56"/>
      <c r="C49" s="244"/>
      <c r="D49" s="56"/>
      <c r="E49" s="421"/>
      <c r="F49" s="421"/>
      <c r="G49" s="421"/>
      <c r="H49" s="421"/>
      <c r="I49" s="56"/>
      <c r="J49" s="242"/>
      <c r="K49" s="242"/>
    </row>
    <row r="50" spans="1:14">
      <c r="A50" s="242"/>
      <c r="B50" s="56"/>
      <c r="C50" s="244"/>
      <c r="D50" s="56"/>
      <c r="E50" s="421"/>
      <c r="F50" s="421"/>
      <c r="G50" s="421"/>
      <c r="H50" s="421"/>
      <c r="I50" s="56"/>
      <c r="J50" s="242"/>
      <c r="K50" s="242"/>
    </row>
    <row r="51" spans="1:14">
      <c r="B51" s="28">
        <f>B39+B37+B35+B33+B32+B31+B29+B27+B25+B23+B19+B12</f>
        <v>47790</v>
      </c>
      <c r="D51" s="40"/>
      <c r="J51" s="44">
        <f>J12+J21+J23+J25+J27+J29+J31+J32+J33+J35+J39+J37+J19</f>
        <v>10083690</v>
      </c>
      <c r="K51" s="44">
        <f>J10+J43+J41+J45+J16+J15+J14+J17</f>
        <v>6722460</v>
      </c>
      <c r="N51" s="59">
        <f>K52-K51</f>
        <v>0</v>
      </c>
    </row>
    <row r="52" spans="1:14">
      <c r="B52" s="29">
        <f>B3*90</f>
        <v>47790</v>
      </c>
      <c r="D52" s="40"/>
      <c r="J52" s="30">
        <f>E2</f>
        <v>10083690</v>
      </c>
      <c r="K52" s="45">
        <f>E3</f>
        <v>6722460</v>
      </c>
    </row>
    <row r="53" spans="1:14">
      <c r="A53" s="8" t="s">
        <v>9</v>
      </c>
      <c r="C53" s="31">
        <f>J51/100000</f>
        <v>100.8369</v>
      </c>
      <c r="D53" s="41" t="s">
        <v>11</v>
      </c>
      <c r="K53" s="35">
        <f>J52+K52</f>
        <v>16806150</v>
      </c>
    </row>
    <row r="54" spans="1:14">
      <c r="A54" s="8" t="s">
        <v>10</v>
      </c>
      <c r="C54" s="31">
        <f>K52/100000</f>
        <v>67.224599999999995</v>
      </c>
      <c r="D54" s="41" t="s">
        <v>11</v>
      </c>
      <c r="K54" s="35"/>
    </row>
    <row r="55" spans="1:14">
      <c r="A55" s="4" t="s">
        <v>110</v>
      </c>
      <c r="D55" s="40"/>
      <c r="K55" s="35"/>
    </row>
  </sheetData>
  <mergeCells count="141">
    <mergeCell ref="C14:C16"/>
    <mergeCell ref="I14:I16"/>
    <mergeCell ref="A14:A17"/>
    <mergeCell ref="B14:B17"/>
    <mergeCell ref="A43:A45"/>
    <mergeCell ref="G29:G30"/>
    <mergeCell ref="B33:B34"/>
    <mergeCell ref="B39:B40"/>
    <mergeCell ref="D39:D40"/>
    <mergeCell ref="E39:E40"/>
    <mergeCell ref="F39:F40"/>
    <mergeCell ref="G39:G40"/>
    <mergeCell ref="C12:C13"/>
    <mergeCell ref="J29:J30"/>
    <mergeCell ref="E25:E26"/>
    <mergeCell ref="F25:F26"/>
    <mergeCell ref="B37:B38"/>
    <mergeCell ref="D37:D38"/>
    <mergeCell ref="E37:E38"/>
    <mergeCell ref="F37:F38"/>
    <mergeCell ref="B23:B24"/>
    <mergeCell ref="D23:D24"/>
    <mergeCell ref="E23:E24"/>
    <mergeCell ref="F23:F24"/>
    <mergeCell ref="D33:D34"/>
    <mergeCell ref="E33:E34"/>
    <mergeCell ref="F33:F34"/>
    <mergeCell ref="B27:B28"/>
    <mergeCell ref="D27:D28"/>
    <mergeCell ref="E27:E28"/>
    <mergeCell ref="F27:F28"/>
    <mergeCell ref="G27:G28"/>
    <mergeCell ref="B29:B30"/>
    <mergeCell ref="D29:D30"/>
    <mergeCell ref="G33:G34"/>
    <mergeCell ref="B35:B36"/>
    <mergeCell ref="D35:D36"/>
    <mergeCell ref="K10:K11"/>
    <mergeCell ref="K21:K22"/>
    <mergeCell ref="K23:K24"/>
    <mergeCell ref="K25:K26"/>
    <mergeCell ref="K27:K28"/>
    <mergeCell ref="K29:K30"/>
    <mergeCell ref="I35:I36"/>
    <mergeCell ref="H29:H30"/>
    <mergeCell ref="I29:I30"/>
    <mergeCell ref="H25:H26"/>
    <mergeCell ref="I25:I26"/>
    <mergeCell ref="H21:H22"/>
    <mergeCell ref="I21:I22"/>
    <mergeCell ref="H35:H36"/>
    <mergeCell ref="H33:H34"/>
    <mergeCell ref="I33:I34"/>
    <mergeCell ref="A12:A13"/>
    <mergeCell ref="A9:K9"/>
    <mergeCell ref="J19:J20"/>
    <mergeCell ref="K19:K20"/>
    <mergeCell ref="H10:H11"/>
    <mergeCell ref="I10:I11"/>
    <mergeCell ref="D10:D11"/>
    <mergeCell ref="E10:E11"/>
    <mergeCell ref="F10:F11"/>
    <mergeCell ref="G10:G11"/>
    <mergeCell ref="D12:D13"/>
    <mergeCell ref="E12:I13"/>
    <mergeCell ref="A18:K18"/>
    <mergeCell ref="A10:A11"/>
    <mergeCell ref="B10:B11"/>
    <mergeCell ref="K12:K13"/>
    <mergeCell ref="C10:C11"/>
    <mergeCell ref="J10:J11"/>
    <mergeCell ref="J12:J13"/>
    <mergeCell ref="B12:B13"/>
    <mergeCell ref="C7:C8"/>
    <mergeCell ref="B7:B8"/>
    <mergeCell ref="A7:A8"/>
    <mergeCell ref="D7:D8"/>
    <mergeCell ref="E7:I7"/>
    <mergeCell ref="J7:J8"/>
    <mergeCell ref="K7:K8"/>
    <mergeCell ref="E2:I2"/>
    <mergeCell ref="E3:I3"/>
    <mergeCell ref="E4:I4"/>
    <mergeCell ref="E5:I5"/>
    <mergeCell ref="E6:I6"/>
    <mergeCell ref="I23:I24"/>
    <mergeCell ref="J33:J34"/>
    <mergeCell ref="J21:J22"/>
    <mergeCell ref="J23:J24"/>
    <mergeCell ref="J25:J26"/>
    <mergeCell ref="J27:J28"/>
    <mergeCell ref="J35:J36"/>
    <mergeCell ref="H23:H24"/>
    <mergeCell ref="H27:H28"/>
    <mergeCell ref="K43:K44"/>
    <mergeCell ref="K33:K34"/>
    <mergeCell ref="K35:K36"/>
    <mergeCell ref="K39:K40"/>
    <mergeCell ref="K37:K38"/>
    <mergeCell ref="J39:J40"/>
    <mergeCell ref="J43:J44"/>
    <mergeCell ref="J37:J38"/>
    <mergeCell ref="E43:E44"/>
    <mergeCell ref="F43:F44"/>
    <mergeCell ref="G43:G44"/>
    <mergeCell ref="H43:H44"/>
    <mergeCell ref="I43:I44"/>
    <mergeCell ref="H39:H40"/>
    <mergeCell ref="I39:I40"/>
    <mergeCell ref="F35:F36"/>
    <mergeCell ref="G35:G36"/>
    <mergeCell ref="G37:G38"/>
    <mergeCell ref="H37:H38"/>
    <mergeCell ref="I37:I38"/>
    <mergeCell ref="A42:K42"/>
    <mergeCell ref="B43:B44"/>
    <mergeCell ref="C43:C44"/>
    <mergeCell ref="D43:D44"/>
    <mergeCell ref="A19:A32"/>
    <mergeCell ref="B19:B22"/>
    <mergeCell ref="D19:D20"/>
    <mergeCell ref="E19:E20"/>
    <mergeCell ref="F19:F20"/>
    <mergeCell ref="G19:G20"/>
    <mergeCell ref="H19:H20"/>
    <mergeCell ref="I19:I20"/>
    <mergeCell ref="C19:C32"/>
    <mergeCell ref="E35:E36"/>
    <mergeCell ref="G25:G26"/>
    <mergeCell ref="G23:G24"/>
    <mergeCell ref="I27:I28"/>
    <mergeCell ref="B25:B26"/>
    <mergeCell ref="D25:D26"/>
    <mergeCell ref="D21:D22"/>
    <mergeCell ref="E21:E22"/>
    <mergeCell ref="F21:F22"/>
    <mergeCell ref="G21:G22"/>
    <mergeCell ref="A33:A40"/>
    <mergeCell ref="C33:C40"/>
    <mergeCell ref="E29:E30"/>
    <mergeCell ref="F29:F30"/>
  </mergeCells>
  <printOptions horizontalCentered="1"/>
  <pageMargins left="0.25" right="0.25" top="1.125" bottom="0.75" header="0.28000000000000003" footer="0.3"/>
  <pageSetup paperSize="9" orientation="landscape" horizontalDpi="300" verticalDpi="300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9"/>
  <sheetViews>
    <sheetView topLeftCell="A43" workbookViewId="0">
      <selection activeCell="A48" sqref="A48:A54"/>
    </sheetView>
  </sheetViews>
  <sheetFormatPr defaultRowHeight="15"/>
  <cols>
    <col min="1" max="1" width="13" style="9" customWidth="1"/>
    <col min="2" max="2" width="10.42578125" style="10" customWidth="1"/>
    <col min="3" max="3" width="14.42578125" customWidth="1"/>
    <col min="4" max="4" width="18" style="3" customWidth="1"/>
    <col min="5" max="5" width="7.28515625" style="20" customWidth="1"/>
    <col min="6" max="6" width="6.5703125" style="20" customWidth="1"/>
    <col min="7" max="7" width="8.42578125" style="20" customWidth="1"/>
    <col min="8" max="8" width="13.85546875" style="10" customWidth="1"/>
    <col min="9" max="9" width="14" style="10" customWidth="1"/>
    <col min="10" max="10" width="14.5703125" style="10" customWidth="1"/>
    <col min="11" max="11" width="22.28515625" style="10" customWidth="1"/>
    <col min="12" max="12" width="9.5703125" customWidth="1"/>
    <col min="13" max="13" width="13.28515625" bestFit="1" customWidth="1"/>
  </cols>
  <sheetData>
    <row r="1" spans="1:11">
      <c r="A1" s="21" t="s">
        <v>122</v>
      </c>
      <c r="B1" s="6"/>
      <c r="C1" s="18"/>
      <c r="D1" s="18" t="s">
        <v>176</v>
      </c>
      <c r="E1" s="18"/>
      <c r="F1" s="18"/>
      <c r="G1" s="18"/>
      <c r="H1" s="18"/>
      <c r="I1" s="18"/>
      <c r="J1" s="6"/>
      <c r="K1" s="6"/>
    </row>
    <row r="2" spans="1:11">
      <c r="A2" s="1"/>
      <c r="B2" s="6"/>
      <c r="C2" s="2"/>
      <c r="D2" s="2" t="s">
        <v>0</v>
      </c>
      <c r="E2" s="272">
        <f>B3*211*90</f>
        <v>10748340</v>
      </c>
      <c r="F2" s="272"/>
      <c r="G2" s="272"/>
      <c r="H2" s="11"/>
      <c r="I2" s="6"/>
      <c r="J2" s="6"/>
      <c r="K2" s="6"/>
    </row>
    <row r="3" spans="1:11">
      <c r="A3" s="21" t="s">
        <v>1</v>
      </c>
      <c r="B3" s="6">
        <v>566</v>
      </c>
      <c r="C3" s="2"/>
      <c r="D3" s="2" t="s">
        <v>2</v>
      </c>
      <c r="E3" s="273">
        <f>E2*2/3</f>
        <v>7165560</v>
      </c>
      <c r="F3" s="273"/>
      <c r="G3" s="273"/>
      <c r="H3" s="26"/>
      <c r="I3" s="6"/>
      <c r="J3" s="6"/>
      <c r="K3" s="6"/>
    </row>
    <row r="4" spans="1:11">
      <c r="A4" s="7"/>
      <c r="B4" s="5"/>
      <c r="C4" s="2"/>
      <c r="D4" s="2" t="s">
        <v>3</v>
      </c>
      <c r="E4" s="273">
        <f>SUM(E2:E3)</f>
        <v>17913900</v>
      </c>
      <c r="F4" s="273"/>
      <c r="G4" s="273"/>
      <c r="H4" s="11"/>
      <c r="I4" s="6"/>
      <c r="J4" s="6"/>
      <c r="K4" s="6"/>
    </row>
    <row r="5" spans="1:11">
      <c r="A5" s="7"/>
      <c r="B5" s="5"/>
      <c r="C5" s="2"/>
      <c r="D5" s="2" t="s">
        <v>4</v>
      </c>
      <c r="E5" s="273">
        <f>E4*0.06</f>
        <v>1074834</v>
      </c>
      <c r="F5" s="273"/>
      <c r="G5" s="273"/>
      <c r="H5" s="11"/>
      <c r="I5" s="6"/>
      <c r="J5" s="6"/>
      <c r="K5" s="6"/>
    </row>
    <row r="6" spans="1:11">
      <c r="A6" s="7"/>
      <c r="B6" s="5"/>
      <c r="C6" s="2"/>
      <c r="D6" s="2" t="s">
        <v>5</v>
      </c>
      <c r="E6" s="274">
        <f>SUM(E4:E5)</f>
        <v>18988734</v>
      </c>
      <c r="F6" s="274"/>
      <c r="G6" s="274"/>
      <c r="H6" s="11"/>
      <c r="I6" s="6"/>
      <c r="J6" s="6"/>
      <c r="K6" s="6"/>
    </row>
    <row r="7" spans="1:11" ht="21" customHeight="1">
      <c r="A7" s="265" t="s">
        <v>20</v>
      </c>
      <c r="B7" s="264" t="s">
        <v>16</v>
      </c>
      <c r="C7" s="262" t="s">
        <v>6</v>
      </c>
      <c r="D7" s="266" t="s">
        <v>7</v>
      </c>
      <c r="E7" s="268" t="s">
        <v>114</v>
      </c>
      <c r="F7" s="269"/>
      <c r="G7" s="269"/>
      <c r="H7" s="269"/>
      <c r="I7" s="270"/>
      <c r="J7" s="271" t="s">
        <v>178</v>
      </c>
      <c r="K7" s="271" t="s">
        <v>179</v>
      </c>
    </row>
    <row r="8" spans="1:11" ht="25.5" customHeight="1">
      <c r="A8" s="265"/>
      <c r="B8" s="264"/>
      <c r="C8" s="263"/>
      <c r="D8" s="267"/>
      <c r="E8" s="77" t="s">
        <v>180</v>
      </c>
      <c r="F8" s="77" t="s">
        <v>181</v>
      </c>
      <c r="G8" s="77" t="s">
        <v>182</v>
      </c>
      <c r="H8" s="77" t="s">
        <v>183</v>
      </c>
      <c r="I8" s="77" t="s">
        <v>177</v>
      </c>
      <c r="J8" s="271"/>
      <c r="K8" s="271"/>
    </row>
    <row r="9" spans="1:11" ht="16.5" customHeight="1">
      <c r="A9" s="311" t="s">
        <v>42</v>
      </c>
      <c r="B9" s="312"/>
      <c r="C9" s="312"/>
      <c r="D9" s="312"/>
      <c r="E9" s="312"/>
      <c r="F9" s="312"/>
      <c r="G9" s="312"/>
      <c r="H9" s="312"/>
      <c r="I9" s="312"/>
      <c r="J9" s="312"/>
      <c r="K9" s="312"/>
    </row>
    <row r="10" spans="1:11" ht="16.5" customHeight="1">
      <c r="A10" s="253" t="s">
        <v>149</v>
      </c>
      <c r="B10" s="275">
        <v>263</v>
      </c>
      <c r="C10" s="253" t="s">
        <v>194</v>
      </c>
      <c r="D10" s="298" t="s">
        <v>195</v>
      </c>
      <c r="E10" s="275">
        <v>1</v>
      </c>
      <c r="F10" s="275">
        <v>4</v>
      </c>
      <c r="G10" s="275">
        <v>2</v>
      </c>
      <c r="H10" s="300">
        <v>2</v>
      </c>
      <c r="I10" s="253" t="s">
        <v>184</v>
      </c>
      <c r="J10" s="275">
        <v>150000</v>
      </c>
      <c r="K10" s="313"/>
    </row>
    <row r="11" spans="1:11" ht="29.25" customHeight="1">
      <c r="A11" s="255"/>
      <c r="B11" s="261"/>
      <c r="C11" s="261"/>
      <c r="D11" s="299"/>
      <c r="E11" s="261"/>
      <c r="F11" s="261"/>
      <c r="G11" s="261"/>
      <c r="H11" s="301"/>
      <c r="I11" s="255"/>
      <c r="J11" s="261"/>
      <c r="K11" s="314"/>
    </row>
    <row r="12" spans="1:11" ht="29.25" customHeight="1">
      <c r="A12" s="253" t="s">
        <v>150</v>
      </c>
      <c r="B12" s="245">
        <f>B3*2</f>
        <v>1132</v>
      </c>
      <c r="C12" s="253" t="s">
        <v>134</v>
      </c>
      <c r="D12" s="253" t="s">
        <v>135</v>
      </c>
      <c r="E12" s="280" t="s">
        <v>196</v>
      </c>
      <c r="F12" s="281"/>
      <c r="G12" s="281"/>
      <c r="H12" s="282"/>
      <c r="I12" s="253" t="s">
        <v>191</v>
      </c>
      <c r="J12" s="275">
        <f>B12*211</f>
        <v>238852</v>
      </c>
      <c r="K12" s="292"/>
    </row>
    <row r="13" spans="1:11">
      <c r="A13" s="255"/>
      <c r="B13" s="246"/>
      <c r="C13" s="255"/>
      <c r="D13" s="255"/>
      <c r="E13" s="283"/>
      <c r="F13" s="284"/>
      <c r="G13" s="284"/>
      <c r="H13" s="285"/>
      <c r="I13" s="255"/>
      <c r="J13" s="261"/>
      <c r="K13" s="314"/>
    </row>
    <row r="14" spans="1:11" ht="30">
      <c r="A14" s="241" t="s">
        <v>467</v>
      </c>
      <c r="B14" s="66">
        <v>50</v>
      </c>
      <c r="C14" s="241" t="s">
        <v>115</v>
      </c>
      <c r="D14" s="241" t="s">
        <v>472</v>
      </c>
      <c r="E14" s="66">
        <v>1</v>
      </c>
      <c r="F14" s="66">
        <v>20</v>
      </c>
      <c r="G14" s="66"/>
      <c r="H14" s="66">
        <v>6</v>
      </c>
      <c r="I14" s="241" t="s">
        <v>184</v>
      </c>
      <c r="J14" s="243">
        <v>500000</v>
      </c>
      <c r="K14" s="64"/>
    </row>
    <row r="15" spans="1:11">
      <c r="A15" s="304" t="s">
        <v>41</v>
      </c>
      <c r="B15" s="304"/>
      <c r="C15" s="304"/>
      <c r="D15" s="304"/>
      <c r="E15" s="304"/>
      <c r="F15" s="304"/>
      <c r="G15" s="304"/>
      <c r="H15" s="304"/>
      <c r="I15" s="304"/>
      <c r="J15" s="304"/>
      <c r="K15" s="304"/>
    </row>
    <row r="16" spans="1:11">
      <c r="A16" s="247" t="s">
        <v>43</v>
      </c>
      <c r="B16" s="289">
        <f>B3*14</f>
        <v>7924</v>
      </c>
      <c r="C16" s="253" t="s">
        <v>190</v>
      </c>
      <c r="D16" s="308" t="s">
        <v>382</v>
      </c>
      <c r="E16" s="277" t="s">
        <v>445</v>
      </c>
      <c r="F16" s="289">
        <v>1</v>
      </c>
      <c r="G16" s="289">
        <v>1</v>
      </c>
      <c r="H16" s="289">
        <v>1</v>
      </c>
      <c r="I16" s="289" t="s">
        <v>184</v>
      </c>
      <c r="J16" s="308">
        <f>(B16/2)*211</f>
        <v>835982</v>
      </c>
      <c r="K16" s="277"/>
    </row>
    <row r="17" spans="1:13">
      <c r="A17" s="248"/>
      <c r="B17" s="291"/>
      <c r="C17" s="254"/>
      <c r="D17" s="309"/>
      <c r="E17" s="278"/>
      <c r="F17" s="290"/>
      <c r="G17" s="290"/>
      <c r="H17" s="290"/>
      <c r="I17" s="290"/>
      <c r="J17" s="309"/>
      <c r="K17" s="278"/>
    </row>
    <row r="18" spans="1:13" ht="15" customHeight="1">
      <c r="A18" s="248"/>
      <c r="B18" s="291"/>
      <c r="C18" s="254"/>
      <c r="D18" s="296" t="s">
        <v>446</v>
      </c>
      <c r="E18" s="245" t="s">
        <v>447</v>
      </c>
      <c r="F18" s="289">
        <v>1</v>
      </c>
      <c r="G18" s="289">
        <v>1</v>
      </c>
      <c r="H18" s="289">
        <v>1</v>
      </c>
      <c r="I18" s="289" t="s">
        <v>184</v>
      </c>
      <c r="J18" s="308">
        <f>(B16/2)*211</f>
        <v>835982</v>
      </c>
      <c r="K18" s="308"/>
      <c r="M18">
        <f>214.96*2</f>
        <v>429.92</v>
      </c>
    </row>
    <row r="19" spans="1:13">
      <c r="A19" s="248"/>
      <c r="B19" s="290"/>
      <c r="C19" s="254"/>
      <c r="D19" s="297"/>
      <c r="E19" s="290"/>
      <c r="F19" s="290"/>
      <c r="G19" s="290"/>
      <c r="H19" s="290"/>
      <c r="I19" s="290"/>
      <c r="J19" s="309"/>
      <c r="K19" s="309"/>
      <c r="M19">
        <f>J28/M18</f>
        <v>1388.9328247115741</v>
      </c>
    </row>
    <row r="20" spans="1:13" ht="15" customHeight="1">
      <c r="A20" s="248"/>
      <c r="B20" s="305">
        <f>B3*10</f>
        <v>5660</v>
      </c>
      <c r="C20" s="254"/>
      <c r="D20" s="296" t="s">
        <v>382</v>
      </c>
      <c r="E20" s="245" t="s">
        <v>448</v>
      </c>
      <c r="F20" s="289">
        <v>1</v>
      </c>
      <c r="G20" s="289">
        <v>1</v>
      </c>
      <c r="H20" s="289">
        <v>1</v>
      </c>
      <c r="I20" s="289" t="s">
        <v>184</v>
      </c>
      <c r="J20" s="308">
        <f>B20*211</f>
        <v>1194260</v>
      </c>
      <c r="K20" s="310"/>
    </row>
    <row r="21" spans="1:13">
      <c r="A21" s="248"/>
      <c r="B21" s="306"/>
      <c r="C21" s="254"/>
      <c r="D21" s="297"/>
      <c r="E21" s="290"/>
      <c r="F21" s="290"/>
      <c r="G21" s="290"/>
      <c r="H21" s="290"/>
      <c r="I21" s="290"/>
      <c r="J21" s="309"/>
      <c r="K21" s="309"/>
    </row>
    <row r="22" spans="1:13">
      <c r="A22" s="248"/>
      <c r="B22" s="294">
        <f>B3*10</f>
        <v>5660</v>
      </c>
      <c r="C22" s="254"/>
      <c r="D22" s="296" t="s">
        <v>449</v>
      </c>
      <c r="E22" s="245" t="s">
        <v>448</v>
      </c>
      <c r="F22" s="289">
        <v>1</v>
      </c>
      <c r="G22" s="289">
        <v>1</v>
      </c>
      <c r="H22" s="289">
        <v>1</v>
      </c>
      <c r="I22" s="289" t="s">
        <v>184</v>
      </c>
      <c r="J22" s="308">
        <f>B22*211</f>
        <v>1194260</v>
      </c>
      <c r="K22" s="308"/>
    </row>
    <row r="23" spans="1:13">
      <c r="A23" s="248"/>
      <c r="B23" s="295"/>
      <c r="C23" s="254"/>
      <c r="D23" s="297"/>
      <c r="E23" s="290"/>
      <c r="F23" s="290"/>
      <c r="G23" s="290"/>
      <c r="H23" s="290"/>
      <c r="I23" s="290"/>
      <c r="J23" s="309"/>
      <c r="K23" s="309"/>
    </row>
    <row r="24" spans="1:13" ht="15" customHeight="1">
      <c r="A24" s="248"/>
      <c r="B24" s="294">
        <f>B3*8</f>
        <v>4528</v>
      </c>
      <c r="C24" s="254"/>
      <c r="D24" s="296" t="s">
        <v>450</v>
      </c>
      <c r="E24" s="245" t="s">
        <v>451</v>
      </c>
      <c r="F24" s="289">
        <v>1</v>
      </c>
      <c r="G24" s="289">
        <v>1</v>
      </c>
      <c r="H24" s="289">
        <v>1</v>
      </c>
      <c r="I24" s="289" t="s">
        <v>184</v>
      </c>
      <c r="J24" s="308">
        <f>B24*211</f>
        <v>955408</v>
      </c>
      <c r="K24" s="310"/>
    </row>
    <row r="25" spans="1:13" ht="34.5" customHeight="1">
      <c r="A25" s="248"/>
      <c r="B25" s="295"/>
      <c r="C25" s="254"/>
      <c r="D25" s="297"/>
      <c r="E25" s="290"/>
      <c r="F25" s="290"/>
      <c r="G25" s="290"/>
      <c r="H25" s="290"/>
      <c r="I25" s="290"/>
      <c r="J25" s="309"/>
      <c r="K25" s="309"/>
    </row>
    <row r="26" spans="1:13" ht="15" customHeight="1">
      <c r="A26" s="248"/>
      <c r="B26" s="305">
        <f>B3*10</f>
        <v>5660</v>
      </c>
      <c r="C26" s="254"/>
      <c r="D26" s="296" t="s">
        <v>449</v>
      </c>
      <c r="E26" s="245" t="s">
        <v>454</v>
      </c>
      <c r="F26" s="289">
        <v>1</v>
      </c>
      <c r="G26" s="289">
        <v>1</v>
      </c>
      <c r="H26" s="289">
        <v>1</v>
      </c>
      <c r="I26" s="289" t="s">
        <v>184</v>
      </c>
      <c r="J26" s="308">
        <f>B26*211</f>
        <v>1194260</v>
      </c>
      <c r="K26" s="310"/>
    </row>
    <row r="27" spans="1:13">
      <c r="A27" s="248"/>
      <c r="B27" s="306"/>
      <c r="C27" s="254"/>
      <c r="D27" s="297"/>
      <c r="E27" s="290"/>
      <c r="F27" s="290"/>
      <c r="G27" s="290"/>
      <c r="H27" s="290"/>
      <c r="I27" s="290"/>
      <c r="J27" s="309"/>
      <c r="K27" s="309"/>
    </row>
    <row r="28" spans="1:13" ht="15" customHeight="1">
      <c r="A28" s="248"/>
      <c r="B28" s="305">
        <f>B3*5</f>
        <v>2830</v>
      </c>
      <c r="C28" s="254"/>
      <c r="D28" s="296" t="s">
        <v>452</v>
      </c>
      <c r="E28" s="245" t="s">
        <v>453</v>
      </c>
      <c r="F28" s="289">
        <v>1</v>
      </c>
      <c r="G28" s="289">
        <v>1</v>
      </c>
      <c r="H28" s="289">
        <v>1</v>
      </c>
      <c r="I28" s="289" t="s">
        <v>184</v>
      </c>
      <c r="J28" s="308">
        <f>B28*211</f>
        <v>597130</v>
      </c>
      <c r="K28" s="310"/>
    </row>
    <row r="29" spans="1:13">
      <c r="A29" s="248"/>
      <c r="B29" s="306"/>
      <c r="C29" s="254"/>
      <c r="D29" s="297"/>
      <c r="E29" s="290"/>
      <c r="F29" s="290"/>
      <c r="G29" s="290"/>
      <c r="H29" s="290"/>
      <c r="I29" s="290"/>
      <c r="J29" s="309"/>
      <c r="K29" s="309"/>
    </row>
    <row r="30" spans="1:13">
      <c r="A30" s="248"/>
      <c r="B30" s="305">
        <f>B3*10</f>
        <v>5660</v>
      </c>
      <c r="C30" s="254"/>
      <c r="D30" s="296" t="s">
        <v>392</v>
      </c>
      <c r="E30" s="245" t="s">
        <v>454</v>
      </c>
      <c r="F30" s="289">
        <v>1</v>
      </c>
      <c r="G30" s="289">
        <v>1</v>
      </c>
      <c r="H30" s="289">
        <v>1</v>
      </c>
      <c r="I30" s="289" t="s">
        <v>184</v>
      </c>
      <c r="J30" s="308">
        <f>B30*211</f>
        <v>1194260</v>
      </c>
      <c r="K30" s="310"/>
    </row>
    <row r="31" spans="1:13">
      <c r="A31" s="249"/>
      <c r="B31" s="306"/>
      <c r="C31" s="255"/>
      <c r="D31" s="307"/>
      <c r="E31" s="290"/>
      <c r="F31" s="290"/>
      <c r="G31" s="290"/>
      <c r="H31" s="290"/>
      <c r="I31" s="290"/>
      <c r="J31" s="309"/>
      <c r="K31" s="309"/>
    </row>
    <row r="32" spans="1:13" ht="28.5" customHeight="1">
      <c r="A32" s="247" t="s">
        <v>47</v>
      </c>
      <c r="B32" s="245">
        <v>100</v>
      </c>
      <c r="C32" s="253" t="s">
        <v>189</v>
      </c>
      <c r="D32" s="253" t="s">
        <v>418</v>
      </c>
      <c r="E32" s="252">
        <v>10</v>
      </c>
      <c r="F32" s="252">
        <v>3</v>
      </c>
      <c r="G32" s="252">
        <v>2</v>
      </c>
      <c r="H32" s="252">
        <v>2</v>
      </c>
      <c r="I32" s="289" t="s">
        <v>184</v>
      </c>
      <c r="J32" s="302">
        <f>8*60000</f>
        <v>480000</v>
      </c>
      <c r="K32" s="245"/>
    </row>
    <row r="33" spans="1:13">
      <c r="A33" s="248"/>
      <c r="B33" s="246"/>
      <c r="C33" s="261"/>
      <c r="D33" s="255"/>
      <c r="E33" s="251"/>
      <c r="F33" s="251"/>
      <c r="G33" s="251"/>
      <c r="H33" s="251"/>
      <c r="I33" s="290"/>
      <c r="J33" s="303"/>
      <c r="K33" s="246"/>
    </row>
    <row r="34" spans="1:13">
      <c r="A34" s="247" t="s">
        <v>48</v>
      </c>
      <c r="B34" s="245">
        <f>B3*12</f>
        <v>6792</v>
      </c>
      <c r="C34" s="253" t="s">
        <v>192</v>
      </c>
      <c r="D34" s="292" t="s">
        <v>325</v>
      </c>
      <c r="E34" s="252">
        <v>5</v>
      </c>
      <c r="F34" s="252">
        <v>85</v>
      </c>
      <c r="G34" s="252">
        <v>4</v>
      </c>
      <c r="H34" s="252">
        <v>2</v>
      </c>
      <c r="I34" s="289" t="s">
        <v>184</v>
      </c>
      <c r="J34" s="252">
        <f>(B34/2)*211</f>
        <v>716556</v>
      </c>
      <c r="K34" s="245"/>
    </row>
    <row r="35" spans="1:13">
      <c r="A35" s="248"/>
      <c r="B35" s="250"/>
      <c r="C35" s="254"/>
      <c r="D35" s="293"/>
      <c r="E35" s="251"/>
      <c r="F35" s="251"/>
      <c r="G35" s="251"/>
      <c r="H35" s="251"/>
      <c r="I35" s="290"/>
      <c r="J35" s="251"/>
      <c r="K35" s="246"/>
    </row>
    <row r="36" spans="1:13" ht="30" customHeight="1">
      <c r="A36" s="248"/>
      <c r="B36" s="250"/>
      <c r="C36" s="254"/>
      <c r="D36" s="292" t="s">
        <v>193</v>
      </c>
      <c r="E36" s="252">
        <v>4</v>
      </c>
      <c r="F36" s="252">
        <v>85</v>
      </c>
      <c r="G36" s="252">
        <v>4</v>
      </c>
      <c r="H36" s="302">
        <v>2</v>
      </c>
      <c r="I36" s="289" t="s">
        <v>184</v>
      </c>
      <c r="J36" s="252">
        <f>(B34/2)*211</f>
        <v>716556</v>
      </c>
      <c r="K36" s="245"/>
      <c r="M36" s="59">
        <f>J38/150000</f>
        <v>2.3885200000000002</v>
      </c>
    </row>
    <row r="37" spans="1:13">
      <c r="A37" s="248"/>
      <c r="B37" s="246"/>
      <c r="C37" s="254"/>
      <c r="D37" s="293"/>
      <c r="E37" s="251"/>
      <c r="F37" s="251"/>
      <c r="G37" s="251"/>
      <c r="H37" s="303"/>
      <c r="I37" s="290"/>
      <c r="J37" s="251"/>
      <c r="K37" s="246"/>
      <c r="M37">
        <f>214.96*4*2*2</f>
        <v>3439.36</v>
      </c>
    </row>
    <row r="38" spans="1:13" ht="15" customHeight="1">
      <c r="A38" s="248"/>
      <c r="B38" s="245">
        <f>B3*3</f>
        <v>1698</v>
      </c>
      <c r="C38" s="254"/>
      <c r="D38" s="292" t="s">
        <v>193</v>
      </c>
      <c r="E38" s="252">
        <v>2</v>
      </c>
      <c r="F38" s="252">
        <v>96</v>
      </c>
      <c r="G38" s="252">
        <v>4</v>
      </c>
      <c r="H38" s="302">
        <v>2</v>
      </c>
      <c r="I38" s="289" t="s">
        <v>184</v>
      </c>
      <c r="J38" s="302">
        <f>B38*211</f>
        <v>358278</v>
      </c>
      <c r="K38" s="245"/>
      <c r="M38" s="59">
        <f>J38/M37</f>
        <v>104.16996185336806</v>
      </c>
    </row>
    <row r="39" spans="1:13">
      <c r="A39" s="248"/>
      <c r="B39" s="246"/>
      <c r="C39" s="254"/>
      <c r="D39" s="293"/>
      <c r="E39" s="251"/>
      <c r="F39" s="251"/>
      <c r="G39" s="251"/>
      <c r="H39" s="303"/>
      <c r="I39" s="290"/>
      <c r="J39" s="303"/>
      <c r="K39" s="246"/>
    </row>
    <row r="40" spans="1:13" ht="15" customHeight="1">
      <c r="A40" s="248"/>
      <c r="B40" s="245">
        <f>B3*3</f>
        <v>1698</v>
      </c>
      <c r="C40" s="254"/>
      <c r="D40" s="292" t="s">
        <v>193</v>
      </c>
      <c r="E40" s="252">
        <v>2</v>
      </c>
      <c r="F40" s="252">
        <v>96</v>
      </c>
      <c r="G40" s="252">
        <v>4</v>
      </c>
      <c r="H40" s="302">
        <v>2</v>
      </c>
      <c r="I40" s="289" t="s">
        <v>184</v>
      </c>
      <c r="J40" s="302">
        <f>B40*211</f>
        <v>358278</v>
      </c>
      <c r="K40" s="245"/>
    </row>
    <row r="41" spans="1:13">
      <c r="A41" s="248"/>
      <c r="B41" s="246"/>
      <c r="C41" s="254"/>
      <c r="D41" s="293"/>
      <c r="E41" s="251"/>
      <c r="F41" s="251"/>
      <c r="G41" s="251"/>
      <c r="H41" s="303"/>
      <c r="I41" s="290"/>
      <c r="J41" s="303"/>
      <c r="K41" s="246"/>
    </row>
    <row r="42" spans="1:13" ht="15" customHeight="1">
      <c r="A42" s="248"/>
      <c r="B42" s="245">
        <f>B3*3</f>
        <v>1698</v>
      </c>
      <c r="C42" s="254"/>
      <c r="D42" s="292" t="s">
        <v>393</v>
      </c>
      <c r="E42" s="252">
        <v>2</v>
      </c>
      <c r="F42" s="252">
        <v>96</v>
      </c>
      <c r="G42" s="252">
        <v>4</v>
      </c>
      <c r="H42" s="302">
        <v>2</v>
      </c>
      <c r="I42" s="289" t="s">
        <v>184</v>
      </c>
      <c r="J42" s="302">
        <f>B42*211</f>
        <v>358278</v>
      </c>
      <c r="K42" s="245"/>
    </row>
    <row r="43" spans="1:13">
      <c r="A43" s="249"/>
      <c r="B43" s="246"/>
      <c r="C43" s="255"/>
      <c r="D43" s="293"/>
      <c r="E43" s="251"/>
      <c r="F43" s="251"/>
      <c r="G43" s="251"/>
      <c r="H43" s="303"/>
      <c r="I43" s="290"/>
      <c r="J43" s="303"/>
      <c r="K43" s="246"/>
    </row>
    <row r="44" spans="1:13">
      <c r="A44" s="304" t="s">
        <v>73</v>
      </c>
      <c r="B44" s="304"/>
      <c r="C44" s="304"/>
      <c r="D44" s="304"/>
      <c r="E44" s="304"/>
      <c r="F44" s="304"/>
      <c r="G44" s="304"/>
      <c r="H44" s="304"/>
      <c r="I44" s="304"/>
      <c r="J44" s="304"/>
      <c r="K44" s="304"/>
    </row>
    <row r="45" spans="1:13">
      <c r="A45" s="247" t="s">
        <v>154</v>
      </c>
      <c r="B45" s="245">
        <v>331</v>
      </c>
      <c r="C45" s="253" t="s">
        <v>155</v>
      </c>
      <c r="D45" s="253" t="s">
        <v>156</v>
      </c>
      <c r="E45" s="252">
        <v>1</v>
      </c>
      <c r="F45" s="252">
        <v>9</v>
      </c>
      <c r="G45" s="252">
        <v>5</v>
      </c>
      <c r="H45" s="252">
        <v>3.5</v>
      </c>
      <c r="I45" s="245" t="s">
        <v>187</v>
      </c>
      <c r="J45" s="247">
        <v>520000</v>
      </c>
      <c r="K45" s="247"/>
      <c r="M45" s="59"/>
    </row>
    <row r="46" spans="1:13" ht="80.25" customHeight="1">
      <c r="A46" s="249"/>
      <c r="B46" s="246"/>
      <c r="C46" s="261"/>
      <c r="D46" s="255"/>
      <c r="E46" s="251"/>
      <c r="F46" s="251"/>
      <c r="G46" s="251"/>
      <c r="H46" s="251"/>
      <c r="I46" s="246"/>
      <c r="J46" s="249"/>
      <c r="K46" s="249"/>
    </row>
    <row r="47" spans="1:13">
      <c r="A47" s="304" t="s">
        <v>79</v>
      </c>
      <c r="B47" s="304"/>
      <c r="C47" s="304"/>
      <c r="D47" s="304"/>
      <c r="E47" s="304"/>
      <c r="F47" s="304"/>
      <c r="G47" s="304"/>
      <c r="H47" s="304"/>
      <c r="I47" s="304"/>
      <c r="J47" s="304"/>
      <c r="K47" s="304"/>
    </row>
    <row r="48" spans="1:13" ht="15" customHeight="1">
      <c r="A48" s="247" t="s">
        <v>199</v>
      </c>
      <c r="B48" s="245">
        <v>200</v>
      </c>
      <c r="C48" s="253" t="s">
        <v>113</v>
      </c>
      <c r="D48" s="253" t="s">
        <v>197</v>
      </c>
      <c r="E48" s="252">
        <v>1</v>
      </c>
      <c r="F48" s="252">
        <v>50</v>
      </c>
      <c r="G48" s="252">
        <v>1.2</v>
      </c>
      <c r="H48" s="252"/>
      <c r="I48" s="245" t="s">
        <v>187</v>
      </c>
      <c r="J48" s="302">
        <v>500000</v>
      </c>
      <c r="K48" s="245"/>
    </row>
    <row r="49" spans="1:13" ht="30" customHeight="1">
      <c r="A49" s="248"/>
      <c r="B49" s="246"/>
      <c r="C49" s="254"/>
      <c r="D49" s="255"/>
      <c r="E49" s="251"/>
      <c r="F49" s="251"/>
      <c r="G49" s="251"/>
      <c r="H49" s="251"/>
      <c r="I49" s="290"/>
      <c r="J49" s="303"/>
      <c r="K49" s="251"/>
    </row>
    <row r="50" spans="1:13">
      <c r="A50" s="248"/>
      <c r="B50" s="245">
        <v>200</v>
      </c>
      <c r="C50" s="254"/>
      <c r="D50" s="253" t="s">
        <v>198</v>
      </c>
      <c r="E50" s="252">
        <v>1</v>
      </c>
      <c r="F50" s="252">
        <v>50</v>
      </c>
      <c r="G50" s="252">
        <v>1.2</v>
      </c>
      <c r="H50" s="252"/>
      <c r="I50" s="245" t="s">
        <v>187</v>
      </c>
      <c r="J50" s="302">
        <v>500000</v>
      </c>
      <c r="K50" s="245"/>
    </row>
    <row r="51" spans="1:13" ht="30" customHeight="1">
      <c r="A51" s="248"/>
      <c r="B51" s="246"/>
      <c r="C51" s="255"/>
      <c r="D51" s="255"/>
      <c r="E51" s="251"/>
      <c r="F51" s="251"/>
      <c r="G51" s="251"/>
      <c r="H51" s="251"/>
      <c r="I51" s="290"/>
      <c r="J51" s="303"/>
      <c r="K51" s="251"/>
    </row>
    <row r="52" spans="1:13" ht="30" customHeight="1">
      <c r="A52" s="248"/>
      <c r="B52" s="66">
        <v>300</v>
      </c>
      <c r="C52" s="241" t="s">
        <v>245</v>
      </c>
      <c r="D52" s="241" t="s">
        <v>473</v>
      </c>
      <c r="E52" s="23">
        <v>1</v>
      </c>
      <c r="F52" s="23">
        <v>3000</v>
      </c>
      <c r="G52" s="23">
        <v>3</v>
      </c>
      <c r="H52" s="23">
        <v>0.1</v>
      </c>
      <c r="I52" s="424" t="s">
        <v>184</v>
      </c>
      <c r="J52" s="53">
        <v>3000000</v>
      </c>
      <c r="K52" s="23"/>
    </row>
    <row r="53" spans="1:13" ht="30" customHeight="1">
      <c r="A53" s="248"/>
      <c r="B53" s="66">
        <v>50</v>
      </c>
      <c r="C53" s="241"/>
      <c r="D53" s="241" t="s">
        <v>474</v>
      </c>
      <c r="E53" s="23">
        <v>1</v>
      </c>
      <c r="F53" s="23">
        <v>100</v>
      </c>
      <c r="G53" s="23">
        <v>3</v>
      </c>
      <c r="H53" s="23">
        <v>0.1</v>
      </c>
      <c r="I53" s="424"/>
      <c r="J53" s="53">
        <v>200000</v>
      </c>
      <c r="K53" s="23"/>
    </row>
    <row r="54" spans="1:13" ht="30" customHeight="1">
      <c r="A54" s="249"/>
      <c r="B54" s="66">
        <v>300</v>
      </c>
      <c r="C54" s="241"/>
      <c r="D54" s="241" t="s">
        <v>475</v>
      </c>
      <c r="E54" s="23"/>
      <c r="F54" s="23">
        <v>1200</v>
      </c>
      <c r="G54" s="23">
        <v>3</v>
      </c>
      <c r="H54" s="23">
        <v>0.1</v>
      </c>
      <c r="I54" s="424"/>
      <c r="J54" s="53">
        <v>1315560</v>
      </c>
      <c r="K54" s="23"/>
    </row>
    <row r="55" spans="1:13">
      <c r="B55" s="28">
        <f>B42+B40+B38+B34+B30+B28+B26+B24+B22+B20+B16+B12</f>
        <v>50940</v>
      </c>
      <c r="H55" s="44">
        <f>J42+J40+J38+J36+J30+J28+J26+J24+J22+J20+J18+J12+J34+J16</f>
        <v>10748340</v>
      </c>
      <c r="I55" s="44">
        <f>J50+J48+J45+J32+J10+J14+J52+J53+J54</f>
        <v>7165560</v>
      </c>
      <c r="J55" s="44">
        <f>SUM(J10:J51)</f>
        <v>13398340</v>
      </c>
      <c r="K55" s="56"/>
      <c r="M55" s="59">
        <f>I56-I55</f>
        <v>0</v>
      </c>
    </row>
    <row r="56" spans="1:13">
      <c r="B56" s="29">
        <f>B3*90</f>
        <v>50940</v>
      </c>
      <c r="H56" s="30">
        <f>E2</f>
        <v>10748340</v>
      </c>
      <c r="I56" s="30">
        <f>E3</f>
        <v>7165560</v>
      </c>
      <c r="J56" s="30">
        <f>E4</f>
        <v>17913900</v>
      </c>
      <c r="K56" s="56"/>
    </row>
    <row r="57" spans="1:13">
      <c r="A57" s="8" t="s">
        <v>9</v>
      </c>
      <c r="C57" s="31">
        <f>H55/100000</f>
        <v>107.4834</v>
      </c>
      <c r="D57" s="4" t="s">
        <v>11</v>
      </c>
      <c r="K57" s="56"/>
    </row>
    <row r="58" spans="1:13">
      <c r="A58" s="8" t="s">
        <v>10</v>
      </c>
      <c r="C58" s="31">
        <f>I56/100000</f>
        <v>71.655600000000007</v>
      </c>
      <c r="D58" s="4" t="s">
        <v>11</v>
      </c>
      <c r="J58" s="91"/>
      <c r="K58" s="56"/>
    </row>
    <row r="59" spans="1:13">
      <c r="A59" s="4" t="s">
        <v>110</v>
      </c>
      <c r="K59" s="56"/>
    </row>
    <row r="60" spans="1:13">
      <c r="K60" s="56"/>
    </row>
    <row r="61" spans="1:13">
      <c r="K61" s="56"/>
    </row>
    <row r="62" spans="1:13">
      <c r="K62" s="56"/>
    </row>
    <row r="63" spans="1:13">
      <c r="K63" s="56"/>
    </row>
    <row r="64" spans="1:13">
      <c r="K64" s="56"/>
    </row>
    <row r="65" spans="11:11">
      <c r="K65" s="56"/>
    </row>
    <row r="66" spans="11:11">
      <c r="K66" s="56"/>
    </row>
    <row r="67" spans="11:11">
      <c r="K67" s="56"/>
    </row>
    <row r="68" spans="11:11">
      <c r="K68" s="56"/>
    </row>
    <row r="69" spans="11:11">
      <c r="K69" s="56"/>
    </row>
    <row r="70" spans="11:11">
      <c r="K70" s="56"/>
    </row>
    <row r="71" spans="11:11">
      <c r="K71" s="56"/>
    </row>
    <row r="72" spans="11:11">
      <c r="K72" s="56"/>
    </row>
    <row r="73" spans="11:11">
      <c r="K73" s="56"/>
    </row>
    <row r="74" spans="11:11">
      <c r="K74" s="56"/>
    </row>
    <row r="75" spans="11:11">
      <c r="K75" s="56"/>
    </row>
    <row r="76" spans="11:11">
      <c r="K76" s="56"/>
    </row>
    <row r="77" spans="11:11">
      <c r="K77" s="56"/>
    </row>
    <row r="78" spans="11:11">
      <c r="K78" s="56"/>
    </row>
    <row r="79" spans="11:11">
      <c r="K79" s="56"/>
    </row>
    <row r="80" spans="11:11">
      <c r="K80" s="56"/>
    </row>
    <row r="81" spans="11:11">
      <c r="K81" s="56"/>
    </row>
    <row r="82" spans="11:11">
      <c r="K82" s="56"/>
    </row>
    <row r="83" spans="11:11">
      <c r="K83" s="56"/>
    </row>
    <row r="84" spans="11:11">
      <c r="K84" s="56"/>
    </row>
    <row r="85" spans="11:11">
      <c r="K85" s="56"/>
    </row>
    <row r="86" spans="11:11">
      <c r="K86" s="56"/>
    </row>
    <row r="87" spans="11:11">
      <c r="K87" s="56"/>
    </row>
    <row r="88" spans="11:11">
      <c r="K88" s="56"/>
    </row>
    <row r="89" spans="11:11">
      <c r="K89" s="56"/>
    </row>
    <row r="90" spans="11:11">
      <c r="K90" s="56"/>
    </row>
    <row r="91" spans="11:11">
      <c r="K91" s="56"/>
    </row>
    <row r="92" spans="11:11">
      <c r="K92" s="56"/>
    </row>
    <row r="93" spans="11:11">
      <c r="K93" s="56"/>
    </row>
    <row r="94" spans="11:11">
      <c r="K94" s="56"/>
    </row>
    <row r="95" spans="11:11">
      <c r="K95" s="56"/>
    </row>
    <row r="96" spans="11:11">
      <c r="K96" s="56"/>
    </row>
    <row r="97" spans="11:11">
      <c r="K97" s="56"/>
    </row>
    <row r="98" spans="11:11">
      <c r="K98" s="56"/>
    </row>
    <row r="99" spans="11:11">
      <c r="K99" s="56"/>
    </row>
    <row r="100" spans="11:11">
      <c r="K100" s="56"/>
    </row>
    <row r="101" spans="11:11">
      <c r="K101" s="56"/>
    </row>
    <row r="102" spans="11:11">
      <c r="K102" s="56"/>
    </row>
    <row r="103" spans="11:11">
      <c r="K103" s="56"/>
    </row>
    <row r="104" spans="11:11">
      <c r="K104" s="56"/>
    </row>
    <row r="105" spans="11:11">
      <c r="K105" s="57"/>
    </row>
    <row r="106" spans="11:11">
      <c r="K106" s="56"/>
    </row>
    <row r="107" spans="11:11">
      <c r="K107" s="56"/>
    </row>
    <row r="108" spans="11:11">
      <c r="K108" s="56"/>
    </row>
    <row r="109" spans="11:11">
      <c r="K109" s="56"/>
    </row>
  </sheetData>
  <mergeCells count="197">
    <mergeCell ref="I52:I54"/>
    <mergeCell ref="A48:A54"/>
    <mergeCell ref="J38:J39"/>
    <mergeCell ref="J40:J41"/>
    <mergeCell ref="J42:J43"/>
    <mergeCell ref="J45:J46"/>
    <mergeCell ref="J48:J49"/>
    <mergeCell ref="J50:J51"/>
    <mergeCell ref="K10:K11"/>
    <mergeCell ref="K12:K13"/>
    <mergeCell ref="K32:K33"/>
    <mergeCell ref="K36:K37"/>
    <mergeCell ref="K38:K39"/>
    <mergeCell ref="K40:K41"/>
    <mergeCell ref="K42:K43"/>
    <mergeCell ref="J24:J25"/>
    <mergeCell ref="J26:J27"/>
    <mergeCell ref="J28:J29"/>
    <mergeCell ref="J30:J31"/>
    <mergeCell ref="J32:J33"/>
    <mergeCell ref="J36:J37"/>
    <mergeCell ref="K24:K25"/>
    <mergeCell ref="K26:K27"/>
    <mergeCell ref="K28:K29"/>
    <mergeCell ref="A47:K47"/>
    <mergeCell ref="A12:A13"/>
    <mergeCell ref="E2:G2"/>
    <mergeCell ref="E3:G3"/>
    <mergeCell ref="E4:G4"/>
    <mergeCell ref="E5:G5"/>
    <mergeCell ref="E6:G6"/>
    <mergeCell ref="I20:I21"/>
    <mergeCell ref="K20:K21"/>
    <mergeCell ref="I22:I23"/>
    <mergeCell ref="K22:K23"/>
    <mergeCell ref="J10:J11"/>
    <mergeCell ref="J12:J13"/>
    <mergeCell ref="J18:J19"/>
    <mergeCell ref="J20:J21"/>
    <mergeCell ref="J22:J23"/>
    <mergeCell ref="A15:K15"/>
    <mergeCell ref="I18:I19"/>
    <mergeCell ref="K18:K19"/>
    <mergeCell ref="B20:B21"/>
    <mergeCell ref="D20:D21"/>
    <mergeCell ref="D18:D19"/>
    <mergeCell ref="E18:E19"/>
    <mergeCell ref="H18:H19"/>
    <mergeCell ref="A9:K9"/>
    <mergeCell ref="D7:D8"/>
    <mergeCell ref="A7:A8"/>
    <mergeCell ref="B7:B8"/>
    <mergeCell ref="C7:C8"/>
    <mergeCell ref="K7:K8"/>
    <mergeCell ref="E7:I7"/>
    <mergeCell ref="J7:J8"/>
    <mergeCell ref="G18:G19"/>
    <mergeCell ref="F18:F19"/>
    <mergeCell ref="I12:I13"/>
    <mergeCell ref="A10:A11"/>
    <mergeCell ref="C12:C13"/>
    <mergeCell ref="B12:B13"/>
    <mergeCell ref="D12:D13"/>
    <mergeCell ref="E12:H13"/>
    <mergeCell ref="A16:A31"/>
    <mergeCell ref="I16:I17"/>
    <mergeCell ref="K16:K17"/>
    <mergeCell ref="D16:D17"/>
    <mergeCell ref="F16:F17"/>
    <mergeCell ref="H16:H17"/>
    <mergeCell ref="J16:J17"/>
    <mergeCell ref="K30:K31"/>
    <mergeCell ref="I30:I31"/>
    <mergeCell ref="H28:H29"/>
    <mergeCell ref="B26:B27"/>
    <mergeCell ref="F30:F31"/>
    <mergeCell ref="G30:G31"/>
    <mergeCell ref="H30:H31"/>
    <mergeCell ref="H26:H27"/>
    <mergeCell ref="B30:B31"/>
    <mergeCell ref="D30:D31"/>
    <mergeCell ref="E30:E31"/>
    <mergeCell ref="D26:D27"/>
    <mergeCell ref="E26:E27"/>
    <mergeCell ref="F26:F27"/>
    <mergeCell ref="G26:G27"/>
    <mergeCell ref="B28:B29"/>
    <mergeCell ref="D28:D29"/>
    <mergeCell ref="E28:E29"/>
    <mergeCell ref="F28:F29"/>
    <mergeCell ref="C16:C31"/>
    <mergeCell ref="E16:E17"/>
    <mergeCell ref="G16:G17"/>
    <mergeCell ref="I36:I37"/>
    <mergeCell ref="D38:D39"/>
    <mergeCell ref="B38:B39"/>
    <mergeCell ref="D42:D43"/>
    <mergeCell ref="I42:I43"/>
    <mergeCell ref="B40:B41"/>
    <mergeCell ref="D40:D41"/>
    <mergeCell ref="E40:E41"/>
    <mergeCell ref="F40:F41"/>
    <mergeCell ref="I38:I39"/>
    <mergeCell ref="E38:E39"/>
    <mergeCell ref="I40:I41"/>
    <mergeCell ref="B42:B43"/>
    <mergeCell ref="E42:E43"/>
    <mergeCell ref="F42:F43"/>
    <mergeCell ref="G42:G43"/>
    <mergeCell ref="H42:H43"/>
    <mergeCell ref="F38:F39"/>
    <mergeCell ref="G38:G39"/>
    <mergeCell ref="H38:H39"/>
    <mergeCell ref="I32:I33"/>
    <mergeCell ref="E20:E21"/>
    <mergeCell ref="F20:F21"/>
    <mergeCell ref="G20:G21"/>
    <mergeCell ref="H20:H21"/>
    <mergeCell ref="E24:E25"/>
    <mergeCell ref="F24:F25"/>
    <mergeCell ref="G24:G25"/>
    <mergeCell ref="H24:H25"/>
    <mergeCell ref="I28:I29"/>
    <mergeCell ref="I26:I27"/>
    <mergeCell ref="C48:C51"/>
    <mergeCell ref="B10:B11"/>
    <mergeCell ref="C10:C11"/>
    <mergeCell ref="D10:D11"/>
    <mergeCell ref="E10:E11"/>
    <mergeCell ref="G10:G11"/>
    <mergeCell ref="F10:F11"/>
    <mergeCell ref="H10:H11"/>
    <mergeCell ref="A32:A33"/>
    <mergeCell ref="G40:G41"/>
    <mergeCell ref="H40:H41"/>
    <mergeCell ref="H36:H37"/>
    <mergeCell ref="H22:H23"/>
    <mergeCell ref="D24:D25"/>
    <mergeCell ref="A44:K44"/>
    <mergeCell ref="B22:B23"/>
    <mergeCell ref="G28:G29"/>
    <mergeCell ref="D36:D37"/>
    <mergeCell ref="E36:E37"/>
    <mergeCell ref="F36:F37"/>
    <mergeCell ref="G36:G37"/>
    <mergeCell ref="I10:I11"/>
    <mergeCell ref="B32:B33"/>
    <mergeCell ref="A45:A46"/>
    <mergeCell ref="B45:B46"/>
    <mergeCell ref="C45:C46"/>
    <mergeCell ref="D45:D46"/>
    <mergeCell ref="E45:E46"/>
    <mergeCell ref="F45:F46"/>
    <mergeCell ref="G45:G46"/>
    <mergeCell ref="H45:H46"/>
    <mergeCell ref="I45:I46"/>
    <mergeCell ref="K45:K46"/>
    <mergeCell ref="K50:K51"/>
    <mergeCell ref="K48:K49"/>
    <mergeCell ref="I50:I51"/>
    <mergeCell ref="D50:D51"/>
    <mergeCell ref="B50:B51"/>
    <mergeCell ref="E50:E51"/>
    <mergeCell ref="F50:F51"/>
    <mergeCell ref="G50:G51"/>
    <mergeCell ref="H50:H51"/>
    <mergeCell ref="I48:I49"/>
    <mergeCell ref="B48:B49"/>
    <mergeCell ref="D48:D49"/>
    <mergeCell ref="E48:E49"/>
    <mergeCell ref="F48:F49"/>
    <mergeCell ref="G48:G49"/>
    <mergeCell ref="H48:H49"/>
    <mergeCell ref="I34:I35"/>
    <mergeCell ref="J34:J35"/>
    <mergeCell ref="K34:K35"/>
    <mergeCell ref="B16:B19"/>
    <mergeCell ref="A34:A43"/>
    <mergeCell ref="B34:B37"/>
    <mergeCell ref="C34:C43"/>
    <mergeCell ref="D34:D35"/>
    <mergeCell ref="E34:E35"/>
    <mergeCell ref="F34:F35"/>
    <mergeCell ref="G34:G35"/>
    <mergeCell ref="H34:H35"/>
    <mergeCell ref="I24:I25"/>
    <mergeCell ref="B24:B25"/>
    <mergeCell ref="D22:D23"/>
    <mergeCell ref="E22:E23"/>
    <mergeCell ref="F22:F23"/>
    <mergeCell ref="G22:G23"/>
    <mergeCell ref="C32:C33"/>
    <mergeCell ref="D32:D33"/>
    <mergeCell ref="E32:E33"/>
    <mergeCell ref="F32:F33"/>
    <mergeCell ref="G32:G33"/>
    <mergeCell ref="H32:H33"/>
  </mergeCells>
  <printOptions horizontalCentered="1"/>
  <pageMargins left="0" right="7158278.8200000003" top="0.56999999999999995" bottom="0.42" header="0.33" footer="0.3"/>
  <pageSetup paperSize="9" orientation="landscape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83"/>
  <sheetViews>
    <sheetView topLeftCell="A33" workbookViewId="0">
      <selection activeCell="J43" sqref="J43"/>
    </sheetView>
  </sheetViews>
  <sheetFormatPr defaultRowHeight="15"/>
  <cols>
    <col min="1" max="1" width="13.42578125" style="9" customWidth="1"/>
    <col min="2" max="2" width="9.7109375" style="10" customWidth="1"/>
    <col min="3" max="3" width="18.7109375" customWidth="1"/>
    <col min="4" max="4" width="20.42578125" style="3" customWidth="1"/>
    <col min="5" max="5" width="5.28515625" style="20" customWidth="1"/>
    <col min="6" max="6" width="6.42578125" style="20" customWidth="1"/>
    <col min="7" max="7" width="7.7109375" style="20" customWidth="1"/>
    <col min="8" max="8" width="13.140625" style="10" customWidth="1"/>
    <col min="9" max="10" width="13" style="10" customWidth="1"/>
    <col min="11" max="11" width="19.85546875" style="10" customWidth="1"/>
    <col min="14" max="14" width="11.5703125" bestFit="1" customWidth="1"/>
  </cols>
  <sheetData>
    <row r="1" spans="1:11">
      <c r="A1" s="21" t="s">
        <v>123</v>
      </c>
      <c r="B1" s="6"/>
      <c r="C1" s="18"/>
      <c r="D1" s="18" t="s">
        <v>176</v>
      </c>
      <c r="E1" s="18"/>
      <c r="F1" s="18"/>
      <c r="G1" s="18"/>
      <c r="H1" s="18"/>
      <c r="I1" s="18"/>
      <c r="J1" s="6"/>
      <c r="K1" s="6"/>
    </row>
    <row r="2" spans="1:11">
      <c r="A2" s="1"/>
      <c r="B2" s="6"/>
      <c r="C2" s="2"/>
      <c r="D2" s="2" t="s">
        <v>0</v>
      </c>
      <c r="E2" s="272">
        <f>B3*211*90</f>
        <v>1690110</v>
      </c>
      <c r="F2" s="272"/>
      <c r="G2" s="272"/>
      <c r="H2" s="11"/>
      <c r="I2" s="6"/>
      <c r="J2" s="6"/>
      <c r="K2" s="6"/>
    </row>
    <row r="3" spans="1:11">
      <c r="A3" s="21" t="s">
        <v>1</v>
      </c>
      <c r="B3" s="6">
        <v>89</v>
      </c>
      <c r="C3" s="2"/>
      <c r="D3" s="2" t="s">
        <v>2</v>
      </c>
      <c r="E3" s="273">
        <f>E2*2/3</f>
        <v>1126740</v>
      </c>
      <c r="F3" s="273"/>
      <c r="G3" s="273"/>
      <c r="H3" s="26"/>
      <c r="I3" s="6"/>
      <c r="J3" s="6"/>
      <c r="K3" s="6"/>
    </row>
    <row r="4" spans="1:11">
      <c r="A4" s="7"/>
      <c r="B4" s="5"/>
      <c r="C4" s="2"/>
      <c r="D4" s="2" t="s">
        <v>3</v>
      </c>
      <c r="E4" s="273">
        <f>SUM(E2:E3)</f>
        <v>2816850</v>
      </c>
      <c r="F4" s="273"/>
      <c r="G4" s="273"/>
      <c r="H4" s="11"/>
      <c r="I4" s="6"/>
      <c r="J4" s="6"/>
      <c r="K4" s="6"/>
    </row>
    <row r="5" spans="1:11">
      <c r="A5" s="7"/>
      <c r="B5" s="5"/>
      <c r="C5" s="2"/>
      <c r="D5" s="2" t="s">
        <v>4</v>
      </c>
      <c r="E5" s="273">
        <f>E4*0.06</f>
        <v>169011</v>
      </c>
      <c r="F5" s="273"/>
      <c r="G5" s="273"/>
      <c r="H5" s="11"/>
      <c r="I5" s="6"/>
      <c r="J5" s="6"/>
      <c r="K5" s="6"/>
    </row>
    <row r="6" spans="1:11">
      <c r="A6" s="7"/>
      <c r="B6" s="5"/>
      <c r="C6" s="2"/>
      <c r="D6" s="2" t="s">
        <v>5</v>
      </c>
      <c r="E6" s="274">
        <f>SUM(E4:E5)</f>
        <v>2985861</v>
      </c>
      <c r="F6" s="274"/>
      <c r="G6" s="274"/>
      <c r="H6" s="11"/>
      <c r="I6" s="6"/>
      <c r="J6" s="6"/>
      <c r="K6" s="6"/>
    </row>
    <row r="7" spans="1:11" ht="21" customHeight="1">
      <c r="A7" s="265" t="s">
        <v>20</v>
      </c>
      <c r="B7" s="264" t="s">
        <v>16</v>
      </c>
      <c r="C7" s="262" t="s">
        <v>6</v>
      </c>
      <c r="D7" s="266" t="s">
        <v>7</v>
      </c>
      <c r="E7" s="268" t="s">
        <v>114</v>
      </c>
      <c r="F7" s="269"/>
      <c r="G7" s="269"/>
      <c r="H7" s="269"/>
      <c r="I7" s="270"/>
      <c r="J7" s="271" t="s">
        <v>178</v>
      </c>
      <c r="K7" s="271" t="s">
        <v>179</v>
      </c>
    </row>
    <row r="8" spans="1:11" ht="25.5" customHeight="1">
      <c r="A8" s="265"/>
      <c r="B8" s="264"/>
      <c r="C8" s="263"/>
      <c r="D8" s="267"/>
      <c r="E8" s="77" t="s">
        <v>200</v>
      </c>
      <c r="F8" s="77" t="s">
        <v>181</v>
      </c>
      <c r="G8" s="77" t="s">
        <v>182</v>
      </c>
      <c r="H8" s="77" t="s">
        <v>183</v>
      </c>
      <c r="I8" s="77" t="s">
        <v>177</v>
      </c>
      <c r="J8" s="271"/>
      <c r="K8" s="271"/>
    </row>
    <row r="9" spans="1:11" ht="16.5" customHeight="1">
      <c r="A9" s="311" t="s">
        <v>42</v>
      </c>
      <c r="B9" s="312"/>
      <c r="C9" s="312"/>
      <c r="D9" s="312"/>
      <c r="E9" s="312"/>
      <c r="F9" s="312"/>
      <c r="G9" s="312"/>
      <c r="H9" s="312"/>
      <c r="I9" s="312"/>
      <c r="J9" s="312"/>
      <c r="K9" s="312"/>
    </row>
    <row r="10" spans="1:11" ht="36.75" customHeight="1">
      <c r="A10" s="253" t="s">
        <v>15</v>
      </c>
      <c r="B10" s="245">
        <f>B3*3</f>
        <v>267</v>
      </c>
      <c r="C10" s="253" t="s">
        <v>201</v>
      </c>
      <c r="D10" s="253" t="s">
        <v>139</v>
      </c>
      <c r="E10" s="280" t="s">
        <v>202</v>
      </c>
      <c r="F10" s="281"/>
      <c r="G10" s="281"/>
      <c r="H10" s="282"/>
      <c r="I10" s="302" t="s">
        <v>203</v>
      </c>
      <c r="J10" s="302">
        <f>B10*211</f>
        <v>56337</v>
      </c>
      <c r="K10" s="275"/>
    </row>
    <row r="11" spans="1:11" ht="30" customHeight="1">
      <c r="A11" s="255"/>
      <c r="B11" s="246"/>
      <c r="C11" s="255"/>
      <c r="D11" s="255"/>
      <c r="E11" s="283"/>
      <c r="F11" s="284"/>
      <c r="G11" s="284"/>
      <c r="H11" s="285"/>
      <c r="I11" s="303"/>
      <c r="J11" s="303"/>
      <c r="K11" s="261"/>
    </row>
    <row r="12" spans="1:11" ht="30" customHeight="1">
      <c r="A12" s="253" t="s">
        <v>137</v>
      </c>
      <c r="B12" s="245">
        <f>B3*2</f>
        <v>178</v>
      </c>
      <c r="C12" s="253" t="s">
        <v>133</v>
      </c>
      <c r="D12" s="253" t="s">
        <v>205</v>
      </c>
      <c r="E12" s="245">
        <v>4</v>
      </c>
      <c r="F12" s="252">
        <v>3</v>
      </c>
      <c r="G12" s="318">
        <v>3</v>
      </c>
      <c r="H12" s="302">
        <v>1.5</v>
      </c>
      <c r="I12" s="302" t="s">
        <v>184</v>
      </c>
      <c r="J12" s="302">
        <f>B12*211</f>
        <v>37558</v>
      </c>
      <c r="K12" s="275"/>
    </row>
    <row r="13" spans="1:11" ht="45" customHeight="1">
      <c r="A13" s="255"/>
      <c r="B13" s="246"/>
      <c r="C13" s="255"/>
      <c r="D13" s="255"/>
      <c r="E13" s="246"/>
      <c r="F13" s="251"/>
      <c r="G13" s="319"/>
      <c r="H13" s="303"/>
      <c r="I13" s="303"/>
      <c r="J13" s="303"/>
      <c r="K13" s="261"/>
    </row>
    <row r="14" spans="1:11" ht="78" customHeight="1">
      <c r="A14" s="241" t="s">
        <v>149</v>
      </c>
      <c r="B14" s="66">
        <v>100</v>
      </c>
      <c r="C14" s="241" t="s">
        <v>349</v>
      </c>
      <c r="D14" s="241" t="s">
        <v>476</v>
      </c>
      <c r="E14" s="66">
        <v>5</v>
      </c>
      <c r="F14" s="23">
        <v>2</v>
      </c>
      <c r="G14" s="23">
        <v>2</v>
      </c>
      <c r="H14" s="53">
        <v>1.5</v>
      </c>
      <c r="I14" s="53" t="s">
        <v>184</v>
      </c>
      <c r="J14" s="53">
        <v>506740</v>
      </c>
      <c r="K14" s="243"/>
    </row>
    <row r="15" spans="1:11">
      <c r="A15" s="304" t="s">
        <v>41</v>
      </c>
      <c r="B15" s="304"/>
      <c r="C15" s="304"/>
      <c r="D15" s="304"/>
      <c r="E15" s="304"/>
      <c r="F15" s="304"/>
      <c r="G15" s="304"/>
      <c r="H15" s="304"/>
      <c r="I15" s="304"/>
      <c r="J15" s="304"/>
      <c r="K15" s="304"/>
    </row>
    <row r="16" spans="1:11" ht="30" customHeight="1">
      <c r="A16" s="296" t="s">
        <v>43</v>
      </c>
      <c r="B16" s="99">
        <f>B3*14</f>
        <v>1246</v>
      </c>
      <c r="C16" s="152" t="s">
        <v>204</v>
      </c>
      <c r="D16" s="152" t="s">
        <v>138</v>
      </c>
      <c r="E16" s="105">
        <v>1</v>
      </c>
      <c r="F16" s="105">
        <v>741</v>
      </c>
      <c r="G16" s="105">
        <v>1.5</v>
      </c>
      <c r="H16" s="109">
        <v>1</v>
      </c>
      <c r="I16" s="109" t="s">
        <v>184</v>
      </c>
      <c r="J16" s="102">
        <f t="shared" ref="J16:J22" si="0">B16*211</f>
        <v>262906</v>
      </c>
      <c r="K16" s="153"/>
    </row>
    <row r="17" spans="1:11" ht="30">
      <c r="A17" s="320"/>
      <c r="B17" s="99">
        <f>B3*10</f>
        <v>890</v>
      </c>
      <c r="C17" s="152" t="s">
        <v>204</v>
      </c>
      <c r="D17" s="152" t="s">
        <v>138</v>
      </c>
      <c r="E17" s="105">
        <v>1</v>
      </c>
      <c r="F17" s="105">
        <v>741</v>
      </c>
      <c r="G17" s="105">
        <v>1.5</v>
      </c>
      <c r="H17" s="109">
        <v>1</v>
      </c>
      <c r="I17" s="109" t="s">
        <v>184</v>
      </c>
      <c r="J17" s="102">
        <f t="shared" si="0"/>
        <v>187790</v>
      </c>
      <c r="K17" s="153"/>
    </row>
    <row r="18" spans="1:11" ht="30">
      <c r="A18" s="320"/>
      <c r="B18" s="117">
        <f>B3*10</f>
        <v>890</v>
      </c>
      <c r="C18" s="152" t="s">
        <v>204</v>
      </c>
      <c r="D18" s="152" t="s">
        <v>138</v>
      </c>
      <c r="E18" s="105">
        <v>1</v>
      </c>
      <c r="F18" s="105">
        <v>741</v>
      </c>
      <c r="G18" s="105">
        <v>1.5</v>
      </c>
      <c r="H18" s="109">
        <v>1</v>
      </c>
      <c r="I18" s="109" t="s">
        <v>184</v>
      </c>
      <c r="J18" s="102">
        <f t="shared" si="0"/>
        <v>187790</v>
      </c>
      <c r="K18" s="154"/>
    </row>
    <row r="19" spans="1:11" ht="30">
      <c r="A19" s="320"/>
      <c r="B19" s="117">
        <f>B3*8</f>
        <v>712</v>
      </c>
      <c r="C19" s="152" t="s">
        <v>204</v>
      </c>
      <c r="D19" s="152" t="s">
        <v>138</v>
      </c>
      <c r="E19" s="105">
        <v>1</v>
      </c>
      <c r="F19" s="105">
        <v>741</v>
      </c>
      <c r="G19" s="105">
        <v>1.5</v>
      </c>
      <c r="H19" s="109">
        <v>1</v>
      </c>
      <c r="I19" s="109" t="s">
        <v>184</v>
      </c>
      <c r="J19" s="102">
        <f t="shared" si="0"/>
        <v>150232</v>
      </c>
      <c r="K19" s="154"/>
    </row>
    <row r="20" spans="1:11" ht="30">
      <c r="A20" s="320"/>
      <c r="B20" s="117">
        <f>B3*10</f>
        <v>890</v>
      </c>
      <c r="C20" s="152" t="s">
        <v>204</v>
      </c>
      <c r="D20" s="152" t="s">
        <v>138</v>
      </c>
      <c r="E20" s="105">
        <v>1</v>
      </c>
      <c r="F20" s="105">
        <v>741</v>
      </c>
      <c r="G20" s="105">
        <v>1.5</v>
      </c>
      <c r="H20" s="109">
        <v>1</v>
      </c>
      <c r="I20" s="109" t="s">
        <v>184</v>
      </c>
      <c r="J20" s="102">
        <f t="shared" si="0"/>
        <v>187790</v>
      </c>
      <c r="K20" s="154"/>
    </row>
    <row r="21" spans="1:11" ht="30">
      <c r="A21" s="320"/>
      <c r="B21" s="117">
        <f>B3*5</f>
        <v>445</v>
      </c>
      <c r="C21" s="152" t="s">
        <v>204</v>
      </c>
      <c r="D21" s="152" t="s">
        <v>138</v>
      </c>
      <c r="E21" s="105">
        <v>1</v>
      </c>
      <c r="F21" s="105">
        <v>741</v>
      </c>
      <c r="G21" s="105">
        <v>1.5</v>
      </c>
      <c r="H21" s="109">
        <v>1</v>
      </c>
      <c r="I21" s="109" t="s">
        <v>184</v>
      </c>
      <c r="J21" s="102">
        <f t="shared" si="0"/>
        <v>93895</v>
      </c>
      <c r="K21" s="154"/>
    </row>
    <row r="22" spans="1:11" ht="30">
      <c r="A22" s="320"/>
      <c r="B22" s="80">
        <f>B3*10</f>
        <v>890</v>
      </c>
      <c r="C22" s="155" t="s">
        <v>204</v>
      </c>
      <c r="D22" s="155" t="s">
        <v>138</v>
      </c>
      <c r="E22" s="23">
        <v>1</v>
      </c>
      <c r="F22" s="23">
        <v>741</v>
      </c>
      <c r="G22" s="23">
        <v>1.5</v>
      </c>
      <c r="H22" s="53">
        <v>1</v>
      </c>
      <c r="I22" s="53" t="s">
        <v>184</v>
      </c>
      <c r="J22" s="110">
        <f t="shared" si="0"/>
        <v>187790</v>
      </c>
      <c r="K22" s="166"/>
    </row>
    <row r="23" spans="1:11" ht="28.5" customHeight="1">
      <c r="A23" s="247" t="s">
        <v>47</v>
      </c>
      <c r="B23" s="245">
        <v>20</v>
      </c>
      <c r="C23" s="253" t="s">
        <v>189</v>
      </c>
      <c r="D23" s="253" t="s">
        <v>378</v>
      </c>
      <c r="E23" s="252">
        <v>5</v>
      </c>
      <c r="F23" s="252">
        <v>3</v>
      </c>
      <c r="G23" s="252">
        <v>2</v>
      </c>
      <c r="H23" s="302">
        <v>1.5</v>
      </c>
      <c r="I23" s="302" t="s">
        <v>187</v>
      </c>
      <c r="J23" s="302">
        <v>120000</v>
      </c>
      <c r="K23" s="245"/>
    </row>
    <row r="24" spans="1:11">
      <c r="A24" s="249"/>
      <c r="B24" s="246"/>
      <c r="C24" s="255"/>
      <c r="D24" s="255"/>
      <c r="E24" s="251"/>
      <c r="F24" s="251"/>
      <c r="G24" s="251"/>
      <c r="H24" s="303"/>
      <c r="I24" s="303"/>
      <c r="J24" s="303"/>
      <c r="K24" s="246"/>
    </row>
    <row r="25" spans="1:11">
      <c r="A25" s="247" t="s">
        <v>48</v>
      </c>
      <c r="B25" s="245">
        <f>B3*12</f>
        <v>1068</v>
      </c>
      <c r="C25" s="253" t="s">
        <v>394</v>
      </c>
      <c r="D25" s="253" t="s">
        <v>395</v>
      </c>
      <c r="E25" s="252">
        <v>1</v>
      </c>
      <c r="F25" s="252">
        <v>67</v>
      </c>
      <c r="G25" s="252">
        <v>3</v>
      </c>
      <c r="H25" s="302">
        <v>2</v>
      </c>
      <c r="I25" s="302" t="s">
        <v>200</v>
      </c>
      <c r="J25" s="302">
        <f>B25*211</f>
        <v>225348</v>
      </c>
      <c r="K25" s="196"/>
    </row>
    <row r="26" spans="1:11" ht="15" customHeight="1">
      <c r="A26" s="248"/>
      <c r="B26" s="246"/>
      <c r="C26" s="255"/>
      <c r="D26" s="255"/>
      <c r="E26" s="251"/>
      <c r="F26" s="251"/>
      <c r="G26" s="251"/>
      <c r="H26" s="303"/>
      <c r="I26" s="303"/>
      <c r="J26" s="303"/>
      <c r="K26" s="196"/>
    </row>
    <row r="27" spans="1:11" ht="30" customHeight="1">
      <c r="A27" s="248"/>
      <c r="B27" s="245">
        <f>B3*3</f>
        <v>267</v>
      </c>
      <c r="C27" s="253" t="s">
        <v>394</v>
      </c>
      <c r="D27" s="253" t="s">
        <v>395</v>
      </c>
      <c r="E27" s="252">
        <v>1</v>
      </c>
      <c r="F27" s="252">
        <v>67</v>
      </c>
      <c r="G27" s="252">
        <v>3</v>
      </c>
      <c r="H27" s="302">
        <v>2</v>
      </c>
      <c r="I27" s="302" t="s">
        <v>200</v>
      </c>
      <c r="J27" s="302">
        <f>B27*211</f>
        <v>56337</v>
      </c>
      <c r="K27" s="245"/>
    </row>
    <row r="28" spans="1:11">
      <c r="A28" s="248"/>
      <c r="B28" s="246"/>
      <c r="C28" s="255"/>
      <c r="D28" s="255"/>
      <c r="E28" s="251"/>
      <c r="F28" s="251"/>
      <c r="G28" s="251"/>
      <c r="H28" s="303"/>
      <c r="I28" s="303"/>
      <c r="J28" s="303"/>
      <c r="K28" s="246"/>
    </row>
    <row r="29" spans="1:11" ht="15" customHeight="1">
      <c r="A29" s="248"/>
      <c r="B29" s="245">
        <f>B3*3</f>
        <v>267</v>
      </c>
      <c r="C29" s="253" t="s">
        <v>394</v>
      </c>
      <c r="D29" s="253" t="s">
        <v>395</v>
      </c>
      <c r="E29" s="252">
        <v>1</v>
      </c>
      <c r="F29" s="252">
        <v>67</v>
      </c>
      <c r="G29" s="252">
        <v>3</v>
      </c>
      <c r="H29" s="302">
        <v>2</v>
      </c>
      <c r="I29" s="302" t="s">
        <v>200</v>
      </c>
      <c r="J29" s="302">
        <f>B29*211</f>
        <v>56337</v>
      </c>
      <c r="K29" s="245"/>
    </row>
    <row r="30" spans="1:11" ht="30.75" customHeight="1">
      <c r="A30" s="249"/>
      <c r="B30" s="246"/>
      <c r="C30" s="255"/>
      <c r="D30" s="255"/>
      <c r="E30" s="251"/>
      <c r="F30" s="251"/>
      <c r="G30" s="251"/>
      <c r="H30" s="303"/>
      <c r="I30" s="303"/>
      <c r="J30" s="303"/>
      <c r="K30" s="246"/>
    </row>
    <row r="31" spans="1:11">
      <c r="A31" s="304" t="s">
        <v>79</v>
      </c>
      <c r="B31" s="304"/>
      <c r="C31" s="304"/>
      <c r="D31" s="304"/>
      <c r="E31" s="304"/>
      <c r="F31" s="304"/>
      <c r="G31" s="304"/>
      <c r="H31" s="304"/>
      <c r="I31" s="304"/>
      <c r="J31" s="304"/>
      <c r="K31" s="304"/>
    </row>
    <row r="32" spans="1:11" ht="30" customHeight="1">
      <c r="A32" s="247" t="s">
        <v>81</v>
      </c>
      <c r="B32" s="245">
        <v>20</v>
      </c>
      <c r="C32" s="253" t="s">
        <v>207</v>
      </c>
      <c r="D32" s="253" t="s">
        <v>208</v>
      </c>
      <c r="E32" s="252">
        <v>1</v>
      </c>
      <c r="F32" s="252">
        <v>300</v>
      </c>
      <c r="G32" s="252">
        <v>3</v>
      </c>
      <c r="H32" s="302">
        <v>0.1</v>
      </c>
      <c r="I32" s="302" t="s">
        <v>184</v>
      </c>
      <c r="J32" s="302">
        <v>500000</v>
      </c>
      <c r="K32" s="308"/>
    </row>
    <row r="33" spans="1:14" ht="15" customHeight="1">
      <c r="A33" s="248"/>
      <c r="B33" s="250"/>
      <c r="C33" s="425"/>
      <c r="D33" s="254"/>
      <c r="E33" s="315"/>
      <c r="F33" s="315"/>
      <c r="G33" s="315"/>
      <c r="H33" s="316"/>
      <c r="I33" s="316"/>
      <c r="J33" s="316"/>
      <c r="K33" s="317"/>
    </row>
    <row r="34" spans="1:14" ht="30" customHeight="1">
      <c r="A34" s="249"/>
      <c r="B34" s="246"/>
      <c r="C34" s="426"/>
      <c r="D34" s="255"/>
      <c r="E34" s="251"/>
      <c r="F34" s="251"/>
      <c r="G34" s="251"/>
      <c r="H34" s="303"/>
      <c r="I34" s="303"/>
      <c r="J34" s="303"/>
      <c r="K34" s="309"/>
    </row>
    <row r="35" spans="1:14">
      <c r="B35" s="28">
        <f>B29+B27+B25+B22+B21+B20+B19+B18+B17+B16+B12+B10</f>
        <v>8010</v>
      </c>
      <c r="H35" s="44">
        <f>J10+J12+J16+J17+J18+J19+J20+J21+J22+J27+J29+J25</f>
        <v>1690110</v>
      </c>
      <c r="I35" s="44">
        <f>J23+J32+J14</f>
        <v>1126740</v>
      </c>
      <c r="J35" s="44">
        <f>SUM(J10:J34)</f>
        <v>2816850</v>
      </c>
      <c r="K35" s="56"/>
    </row>
    <row r="36" spans="1:14">
      <c r="B36" s="29">
        <f>B3*90</f>
        <v>8010</v>
      </c>
      <c r="H36" s="30">
        <f>E2</f>
        <v>1690110</v>
      </c>
      <c r="I36" s="30">
        <f>E3</f>
        <v>1126740</v>
      </c>
      <c r="J36" s="30">
        <f>E4</f>
        <v>2816850</v>
      </c>
      <c r="K36" s="56"/>
    </row>
    <row r="37" spans="1:14">
      <c r="A37" s="8" t="s">
        <v>9</v>
      </c>
      <c r="C37" s="31">
        <f>H35/100000</f>
        <v>16.9011</v>
      </c>
      <c r="D37" s="4" t="s">
        <v>11</v>
      </c>
      <c r="K37" s="56"/>
      <c r="N37" s="59">
        <f>I36-I35</f>
        <v>0</v>
      </c>
    </row>
    <row r="38" spans="1:14">
      <c r="A38" s="8" t="s">
        <v>10</v>
      </c>
      <c r="C38" s="31">
        <f>I36/100000</f>
        <v>11.2674</v>
      </c>
      <c r="D38" s="4" t="s">
        <v>11</v>
      </c>
      <c r="K38" s="56"/>
    </row>
    <row r="39" spans="1:14">
      <c r="A39" s="4" t="s">
        <v>110</v>
      </c>
      <c r="K39" s="56"/>
    </row>
    <row r="40" spans="1:14">
      <c r="K40" s="56"/>
    </row>
    <row r="41" spans="1:14">
      <c r="K41" s="56"/>
    </row>
    <row r="42" spans="1:14">
      <c r="K42" s="56"/>
    </row>
    <row r="43" spans="1:14">
      <c r="K43" s="56"/>
    </row>
    <row r="44" spans="1:14">
      <c r="K44" s="56"/>
    </row>
    <row r="45" spans="1:14">
      <c r="K45" s="56"/>
    </row>
    <row r="46" spans="1:14">
      <c r="K46" s="56"/>
    </row>
    <row r="47" spans="1:14">
      <c r="K47" s="56"/>
    </row>
    <row r="48" spans="1:14">
      <c r="K48" s="56"/>
    </row>
    <row r="49" spans="11:11">
      <c r="K49" s="56"/>
    </row>
    <row r="50" spans="11:11">
      <c r="K50" s="56"/>
    </row>
    <row r="51" spans="11:11">
      <c r="K51" s="56"/>
    </row>
    <row r="52" spans="11:11">
      <c r="K52" s="56"/>
    </row>
    <row r="53" spans="11:11">
      <c r="K53" s="56"/>
    </row>
    <row r="54" spans="11:11">
      <c r="K54" s="56"/>
    </row>
    <row r="55" spans="11:11">
      <c r="K55" s="56"/>
    </row>
    <row r="56" spans="11:11">
      <c r="K56" s="56"/>
    </row>
    <row r="57" spans="11:11">
      <c r="K57" s="56"/>
    </row>
    <row r="58" spans="11:11">
      <c r="K58" s="56"/>
    </row>
    <row r="59" spans="11:11">
      <c r="K59" s="56"/>
    </row>
    <row r="60" spans="11:11">
      <c r="K60" s="56"/>
    </row>
    <row r="61" spans="11:11">
      <c r="K61" s="56"/>
    </row>
    <row r="62" spans="11:11">
      <c r="K62" s="56"/>
    </row>
    <row r="63" spans="11:11">
      <c r="K63" s="56"/>
    </row>
    <row r="64" spans="11:11">
      <c r="K64" s="56"/>
    </row>
    <row r="65" spans="11:11">
      <c r="K65" s="56"/>
    </row>
    <row r="66" spans="11:11">
      <c r="K66" s="56"/>
    </row>
    <row r="67" spans="11:11">
      <c r="K67" s="56"/>
    </row>
    <row r="68" spans="11:11">
      <c r="K68" s="56"/>
    </row>
    <row r="69" spans="11:11">
      <c r="K69" s="56"/>
    </row>
    <row r="70" spans="11:11">
      <c r="K70" s="56"/>
    </row>
    <row r="71" spans="11:11">
      <c r="K71" s="56"/>
    </row>
    <row r="72" spans="11:11">
      <c r="K72" s="56"/>
    </row>
    <row r="73" spans="11:11">
      <c r="K73" s="56"/>
    </row>
    <row r="74" spans="11:11">
      <c r="K74" s="56"/>
    </row>
    <row r="75" spans="11:11">
      <c r="K75" s="56"/>
    </row>
    <row r="76" spans="11:11">
      <c r="K76" s="56"/>
    </row>
    <row r="77" spans="11:11">
      <c r="K77" s="56"/>
    </row>
    <row r="78" spans="11:11">
      <c r="K78" s="56"/>
    </row>
    <row r="79" spans="11:11">
      <c r="K79" s="56"/>
    </row>
    <row r="80" spans="11:11">
      <c r="K80" s="56"/>
    </row>
    <row r="81" spans="11:11">
      <c r="K81" s="56"/>
    </row>
    <row r="82" spans="11:11">
      <c r="K82" s="56"/>
    </row>
    <row r="83" spans="11:11">
      <c r="K83" s="57"/>
    </row>
  </sheetData>
  <mergeCells count="87">
    <mergeCell ref="A16:A22"/>
    <mergeCell ref="A32:A34"/>
    <mergeCell ref="B32:B34"/>
    <mergeCell ref="C32:C34"/>
    <mergeCell ref="B29:B30"/>
    <mergeCell ref="C29:C30"/>
    <mergeCell ref="C23:C24"/>
    <mergeCell ref="B23:B24"/>
    <mergeCell ref="A25:A30"/>
    <mergeCell ref="B25:B26"/>
    <mergeCell ref="C25:C26"/>
    <mergeCell ref="J10:J11"/>
    <mergeCell ref="J12:J13"/>
    <mergeCell ref="J23:J24"/>
    <mergeCell ref="J27:J28"/>
    <mergeCell ref="F27:F28"/>
    <mergeCell ref="G27:G28"/>
    <mergeCell ref="H27:H28"/>
    <mergeCell ref="I27:I28"/>
    <mergeCell ref="E10:H11"/>
    <mergeCell ref="I25:I26"/>
    <mergeCell ref="J25:J26"/>
    <mergeCell ref="D23:D24"/>
    <mergeCell ref="F12:F13"/>
    <mergeCell ref="G12:G13"/>
    <mergeCell ref="H12:H13"/>
    <mergeCell ref="I12:I13"/>
    <mergeCell ref="K29:K30"/>
    <mergeCell ref="D32:D34"/>
    <mergeCell ref="E32:E34"/>
    <mergeCell ref="F32:F34"/>
    <mergeCell ref="G32:G34"/>
    <mergeCell ref="H32:H34"/>
    <mergeCell ref="K32:K34"/>
    <mergeCell ref="I32:I34"/>
    <mergeCell ref="F29:F30"/>
    <mergeCell ref="G29:G30"/>
    <mergeCell ref="H29:H30"/>
    <mergeCell ref="I29:I30"/>
    <mergeCell ref="D29:D30"/>
    <mergeCell ref="E29:E30"/>
    <mergeCell ref="J32:J34"/>
    <mergeCell ref="J29:J30"/>
    <mergeCell ref="K27:K28"/>
    <mergeCell ref="B27:B28"/>
    <mergeCell ref="C27:C28"/>
    <mergeCell ref="D27:D28"/>
    <mergeCell ref="E27:E28"/>
    <mergeCell ref="K23:K24"/>
    <mergeCell ref="E23:E24"/>
    <mergeCell ref="F23:F24"/>
    <mergeCell ref="G23:G24"/>
    <mergeCell ref="H23:H24"/>
    <mergeCell ref="I23:I24"/>
    <mergeCell ref="K12:K13"/>
    <mergeCell ref="A9:K9"/>
    <mergeCell ref="A15:K15"/>
    <mergeCell ref="A23:A24"/>
    <mergeCell ref="A31:K31"/>
    <mergeCell ref="I10:I11"/>
    <mergeCell ref="K10:K11"/>
    <mergeCell ref="A12:A13"/>
    <mergeCell ref="B12:B13"/>
    <mergeCell ref="C12:C13"/>
    <mergeCell ref="D12:D13"/>
    <mergeCell ref="E12:E13"/>
    <mergeCell ref="A10:A11"/>
    <mergeCell ref="B10:B11"/>
    <mergeCell ref="C10:C11"/>
    <mergeCell ref="D10:D11"/>
    <mergeCell ref="A7:A8"/>
    <mergeCell ref="B7:B8"/>
    <mergeCell ref="C7:C8"/>
    <mergeCell ref="D7:D8"/>
    <mergeCell ref="K7:K8"/>
    <mergeCell ref="E7:I7"/>
    <mergeCell ref="J7:J8"/>
    <mergeCell ref="E2:G2"/>
    <mergeCell ref="E3:G3"/>
    <mergeCell ref="E4:G4"/>
    <mergeCell ref="E5:G5"/>
    <mergeCell ref="E6:G6"/>
    <mergeCell ref="D25:D26"/>
    <mergeCell ref="E25:E26"/>
    <mergeCell ref="F25:F26"/>
    <mergeCell ref="G25:G26"/>
    <mergeCell ref="H25:H26"/>
  </mergeCells>
  <printOptions horizontalCentered="1"/>
  <pageMargins left="0.19" right="0.13" top="1.28" bottom="0.75" header="0.44" footer="0.3"/>
  <pageSetup paperSize="9" orientation="landscape" horizontalDpi="300" verticalDpi="300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08"/>
  <sheetViews>
    <sheetView topLeftCell="A79" workbookViewId="0">
      <selection activeCell="K90" sqref="K90"/>
    </sheetView>
  </sheetViews>
  <sheetFormatPr defaultRowHeight="15"/>
  <cols>
    <col min="1" max="1" width="13.42578125" style="9" customWidth="1"/>
    <col min="2" max="2" width="9.7109375" style="10" customWidth="1"/>
    <col min="3" max="3" width="13.28515625" customWidth="1"/>
    <col min="4" max="4" width="20.7109375" style="3" customWidth="1"/>
    <col min="5" max="5" width="7.7109375" style="20" customWidth="1"/>
    <col min="6" max="6" width="7" style="20" customWidth="1"/>
    <col min="7" max="7" width="8.140625" style="20" customWidth="1"/>
    <col min="8" max="8" width="14.42578125" style="10" customWidth="1"/>
    <col min="9" max="9" width="14" style="10" customWidth="1"/>
    <col min="10" max="10" width="14.85546875" style="10" customWidth="1"/>
    <col min="11" max="11" width="21" style="10" customWidth="1"/>
    <col min="13" max="13" width="13.28515625" bestFit="1" customWidth="1"/>
  </cols>
  <sheetData>
    <row r="1" spans="1:11">
      <c r="A1" s="21" t="s">
        <v>124</v>
      </c>
      <c r="B1" s="6"/>
      <c r="C1" s="18"/>
      <c r="D1" s="18" t="s">
        <v>176</v>
      </c>
      <c r="E1" s="18"/>
      <c r="F1" s="18"/>
      <c r="G1" s="18"/>
      <c r="H1" s="18"/>
      <c r="I1" s="18"/>
      <c r="J1" s="6"/>
      <c r="K1" s="6"/>
    </row>
    <row r="2" spans="1:11">
      <c r="A2" s="1"/>
      <c r="B2" s="6"/>
      <c r="C2" s="2"/>
      <c r="D2" s="2" t="s">
        <v>0</v>
      </c>
      <c r="E2" s="272">
        <f>B3*211*90</f>
        <v>15154020</v>
      </c>
      <c r="F2" s="272"/>
      <c r="G2" s="272"/>
      <c r="H2" s="11"/>
      <c r="I2" s="6"/>
      <c r="J2" s="6"/>
      <c r="K2" s="6"/>
    </row>
    <row r="3" spans="1:11">
      <c r="A3" s="21" t="s">
        <v>1</v>
      </c>
      <c r="B3" s="6">
        <v>798</v>
      </c>
      <c r="C3" s="2"/>
      <c r="D3" s="2" t="s">
        <v>2</v>
      </c>
      <c r="E3" s="273">
        <f>E2*2/3</f>
        <v>10102680</v>
      </c>
      <c r="F3" s="273"/>
      <c r="G3" s="273"/>
      <c r="H3" s="26"/>
      <c r="I3" s="6"/>
      <c r="J3" s="6"/>
      <c r="K3" s="6"/>
    </row>
    <row r="4" spans="1:11">
      <c r="A4" s="7"/>
      <c r="B4" s="5"/>
      <c r="C4" s="2"/>
      <c r="D4" s="2" t="s">
        <v>3</v>
      </c>
      <c r="E4" s="273">
        <f>SUM(E2:E3)</f>
        <v>25256700</v>
      </c>
      <c r="F4" s="273"/>
      <c r="G4" s="273"/>
      <c r="H4" s="11"/>
      <c r="I4" s="6"/>
      <c r="J4" s="6"/>
      <c r="K4" s="6"/>
    </row>
    <row r="5" spans="1:11">
      <c r="A5" s="7"/>
      <c r="B5" s="5"/>
      <c r="C5" s="2"/>
      <c r="D5" s="2" t="s">
        <v>4</v>
      </c>
      <c r="E5" s="273">
        <f>E4*0.06</f>
        <v>1515402</v>
      </c>
      <c r="F5" s="273"/>
      <c r="G5" s="273"/>
      <c r="H5" s="11"/>
      <c r="I5" s="6"/>
      <c r="J5" s="6"/>
      <c r="K5" s="6"/>
    </row>
    <row r="6" spans="1:11">
      <c r="A6" s="7"/>
      <c r="B6" s="5"/>
      <c r="C6" s="2"/>
      <c r="D6" s="2" t="s">
        <v>5</v>
      </c>
      <c r="E6" s="274">
        <f>SUM(E4:E5)</f>
        <v>26772102</v>
      </c>
      <c r="F6" s="274"/>
      <c r="G6" s="274"/>
      <c r="H6" s="11"/>
      <c r="I6" s="6"/>
      <c r="J6" s="6"/>
      <c r="K6" s="6"/>
    </row>
    <row r="7" spans="1:11" ht="21" customHeight="1">
      <c r="A7" s="265" t="s">
        <v>20</v>
      </c>
      <c r="B7" s="264" t="s">
        <v>16</v>
      </c>
      <c r="C7" s="262" t="s">
        <v>6</v>
      </c>
      <c r="D7" s="266" t="s">
        <v>7</v>
      </c>
      <c r="E7" s="268" t="s">
        <v>114</v>
      </c>
      <c r="F7" s="269"/>
      <c r="G7" s="269"/>
      <c r="H7" s="269"/>
      <c r="I7" s="270"/>
      <c r="J7" s="271" t="s">
        <v>178</v>
      </c>
      <c r="K7" s="271" t="s">
        <v>179</v>
      </c>
    </row>
    <row r="8" spans="1:11" ht="25.5" customHeight="1">
      <c r="A8" s="265"/>
      <c r="B8" s="264"/>
      <c r="C8" s="263"/>
      <c r="D8" s="267"/>
      <c r="E8" s="77" t="s">
        <v>200</v>
      </c>
      <c r="F8" s="77" t="s">
        <v>181</v>
      </c>
      <c r="G8" s="77" t="s">
        <v>182</v>
      </c>
      <c r="H8" s="77" t="s">
        <v>183</v>
      </c>
      <c r="I8" s="77" t="s">
        <v>177</v>
      </c>
      <c r="J8" s="271"/>
      <c r="K8" s="271"/>
    </row>
    <row r="9" spans="1:11" ht="16.5" customHeight="1">
      <c r="A9" s="311" t="s">
        <v>42</v>
      </c>
      <c r="B9" s="312"/>
      <c r="C9" s="312"/>
      <c r="D9" s="312"/>
      <c r="E9" s="312"/>
      <c r="F9" s="312"/>
      <c r="G9" s="312"/>
      <c r="H9" s="312"/>
      <c r="I9" s="312"/>
      <c r="J9" s="312"/>
      <c r="K9" s="312"/>
    </row>
    <row r="10" spans="1:11" ht="28.5" customHeight="1">
      <c r="A10" s="101" t="s">
        <v>140</v>
      </c>
      <c r="B10" s="100">
        <v>90</v>
      </c>
      <c r="C10" s="150" t="s">
        <v>164</v>
      </c>
      <c r="D10" s="36" t="s">
        <v>141</v>
      </c>
      <c r="E10" s="42">
        <v>1</v>
      </c>
      <c r="F10" s="43">
        <v>8</v>
      </c>
      <c r="G10" s="43">
        <v>8</v>
      </c>
      <c r="H10" s="65">
        <v>3</v>
      </c>
      <c r="I10" s="98" t="s">
        <v>184</v>
      </c>
      <c r="J10" s="106">
        <v>1632860</v>
      </c>
      <c r="K10" s="151"/>
    </row>
    <row r="11" spans="1:11">
      <c r="A11" s="304" t="s">
        <v>41</v>
      </c>
      <c r="B11" s="304"/>
      <c r="C11" s="304"/>
      <c r="D11" s="304"/>
      <c r="E11" s="304"/>
      <c r="F11" s="304"/>
      <c r="G11" s="304"/>
      <c r="H11" s="304"/>
      <c r="I11" s="304"/>
      <c r="J11" s="304"/>
      <c r="K11" s="304"/>
    </row>
    <row r="12" spans="1:11" ht="15" customHeight="1">
      <c r="A12" s="247" t="s">
        <v>43</v>
      </c>
      <c r="B12" s="245">
        <f>B3*14</f>
        <v>11172</v>
      </c>
      <c r="C12" s="253" t="s">
        <v>112</v>
      </c>
      <c r="D12" s="38" t="s">
        <v>209</v>
      </c>
      <c r="E12" s="252">
        <v>4</v>
      </c>
      <c r="F12" s="252">
        <v>960</v>
      </c>
      <c r="G12" s="252">
        <v>1.5</v>
      </c>
      <c r="H12" s="245">
        <v>1</v>
      </c>
      <c r="I12" s="257" t="s">
        <v>184</v>
      </c>
      <c r="J12" s="257">
        <f>1596*4*211</f>
        <v>1347024</v>
      </c>
      <c r="K12" s="245"/>
    </row>
    <row r="13" spans="1:11">
      <c r="A13" s="248"/>
      <c r="B13" s="250"/>
      <c r="C13" s="256"/>
      <c r="D13" s="38" t="s">
        <v>210</v>
      </c>
      <c r="E13" s="315"/>
      <c r="F13" s="315"/>
      <c r="G13" s="315"/>
      <c r="H13" s="250"/>
      <c r="I13" s="321"/>
      <c r="J13" s="321"/>
      <c r="K13" s="250"/>
    </row>
    <row r="14" spans="1:11">
      <c r="A14" s="248"/>
      <c r="B14" s="250"/>
      <c r="C14" s="256"/>
      <c r="D14" s="38" t="s">
        <v>211</v>
      </c>
      <c r="E14" s="315"/>
      <c r="F14" s="315"/>
      <c r="G14" s="315"/>
      <c r="H14" s="250"/>
      <c r="I14" s="321"/>
      <c r="J14" s="321"/>
      <c r="K14" s="250"/>
    </row>
    <row r="15" spans="1:11">
      <c r="A15" s="248"/>
      <c r="B15" s="250"/>
      <c r="C15" s="256"/>
      <c r="D15" s="38" t="s">
        <v>212</v>
      </c>
      <c r="E15" s="251"/>
      <c r="F15" s="251"/>
      <c r="G15" s="251"/>
      <c r="H15" s="246"/>
      <c r="I15" s="321"/>
      <c r="J15" s="258"/>
      <c r="K15" s="246"/>
    </row>
    <row r="16" spans="1:11">
      <c r="A16" s="248"/>
      <c r="B16" s="250"/>
      <c r="C16" s="256"/>
      <c r="D16" s="38" t="s">
        <v>213</v>
      </c>
      <c r="E16" s="252">
        <v>3</v>
      </c>
      <c r="F16" s="252">
        <v>960</v>
      </c>
      <c r="G16" s="252">
        <v>1.5</v>
      </c>
      <c r="H16" s="245">
        <v>1</v>
      </c>
      <c r="I16" s="321"/>
      <c r="J16" s="257">
        <f>1596*3*211</f>
        <v>1010268</v>
      </c>
      <c r="K16" s="245"/>
    </row>
    <row r="17" spans="1:11">
      <c r="A17" s="248"/>
      <c r="B17" s="250"/>
      <c r="C17" s="256"/>
      <c r="D17" s="38" t="s">
        <v>214</v>
      </c>
      <c r="E17" s="315"/>
      <c r="F17" s="315"/>
      <c r="G17" s="315"/>
      <c r="H17" s="250"/>
      <c r="I17" s="321"/>
      <c r="J17" s="321"/>
      <c r="K17" s="250"/>
    </row>
    <row r="18" spans="1:11">
      <c r="A18" s="248"/>
      <c r="B18" s="246"/>
      <c r="C18" s="256"/>
      <c r="D18" s="36" t="s">
        <v>215</v>
      </c>
      <c r="E18" s="251"/>
      <c r="F18" s="251"/>
      <c r="G18" s="251"/>
      <c r="H18" s="246"/>
      <c r="I18" s="321"/>
      <c r="J18" s="258"/>
      <c r="K18" s="246"/>
    </row>
    <row r="19" spans="1:11" ht="15" customHeight="1">
      <c r="A19" s="248"/>
      <c r="B19" s="245">
        <f>B3*10</f>
        <v>7980</v>
      </c>
      <c r="C19" s="253" t="s">
        <v>112</v>
      </c>
      <c r="D19" s="36" t="s">
        <v>216</v>
      </c>
      <c r="E19" s="252">
        <v>3</v>
      </c>
      <c r="F19" s="252">
        <v>960</v>
      </c>
      <c r="G19" s="252">
        <v>1.5</v>
      </c>
      <c r="H19" s="245">
        <v>1</v>
      </c>
      <c r="I19" s="257" t="s">
        <v>184</v>
      </c>
      <c r="J19" s="257">
        <f>1596*3*211</f>
        <v>1010268</v>
      </c>
      <c r="K19" s="245"/>
    </row>
    <row r="20" spans="1:11">
      <c r="A20" s="248"/>
      <c r="B20" s="250"/>
      <c r="C20" s="256"/>
      <c r="D20" s="36" t="s">
        <v>217</v>
      </c>
      <c r="E20" s="315"/>
      <c r="F20" s="315"/>
      <c r="G20" s="315"/>
      <c r="H20" s="250"/>
      <c r="I20" s="321"/>
      <c r="J20" s="321"/>
      <c r="K20" s="250"/>
    </row>
    <row r="21" spans="1:11">
      <c r="A21" s="248"/>
      <c r="B21" s="250"/>
      <c r="C21" s="256"/>
      <c r="D21" s="36" t="s">
        <v>218</v>
      </c>
      <c r="E21" s="251"/>
      <c r="F21" s="251"/>
      <c r="G21" s="251"/>
      <c r="H21" s="246"/>
      <c r="I21" s="321"/>
      <c r="J21" s="258"/>
      <c r="K21" s="246"/>
    </row>
    <row r="22" spans="1:11">
      <c r="A22" s="248"/>
      <c r="B22" s="250"/>
      <c r="C22" s="256"/>
      <c r="D22" s="36" t="s">
        <v>142</v>
      </c>
      <c r="E22" s="252">
        <v>2</v>
      </c>
      <c r="F22" s="252">
        <v>960</v>
      </c>
      <c r="G22" s="252">
        <v>1.5</v>
      </c>
      <c r="H22" s="245">
        <v>1</v>
      </c>
      <c r="I22" s="321"/>
      <c r="J22" s="257">
        <f>1596*2*211</f>
        <v>673512</v>
      </c>
      <c r="K22" s="245"/>
    </row>
    <row r="23" spans="1:11">
      <c r="A23" s="248"/>
      <c r="B23" s="246"/>
      <c r="C23" s="256"/>
      <c r="D23" s="36" t="s">
        <v>219</v>
      </c>
      <c r="E23" s="251"/>
      <c r="F23" s="251"/>
      <c r="G23" s="251"/>
      <c r="H23" s="246"/>
      <c r="I23" s="321"/>
      <c r="J23" s="258"/>
      <c r="K23" s="246"/>
    </row>
    <row r="24" spans="1:11" ht="15" customHeight="1">
      <c r="A24" s="248"/>
      <c r="B24" s="245">
        <f>10*B3</f>
        <v>7980</v>
      </c>
      <c r="C24" s="253" t="s">
        <v>204</v>
      </c>
      <c r="D24" s="36" t="s">
        <v>222</v>
      </c>
      <c r="E24" s="257">
        <v>3</v>
      </c>
      <c r="F24" s="257">
        <v>960</v>
      </c>
      <c r="G24" s="257">
        <v>1.5</v>
      </c>
      <c r="H24" s="257">
        <v>1</v>
      </c>
      <c r="I24" s="257" t="s">
        <v>184</v>
      </c>
      <c r="J24" s="257">
        <f>1596*3*211</f>
        <v>1010268</v>
      </c>
      <c r="K24" s="257"/>
    </row>
    <row r="25" spans="1:11">
      <c r="A25" s="248"/>
      <c r="B25" s="250"/>
      <c r="C25" s="254"/>
      <c r="D25" s="36" t="s">
        <v>223</v>
      </c>
      <c r="E25" s="321"/>
      <c r="F25" s="321"/>
      <c r="G25" s="321"/>
      <c r="H25" s="321"/>
      <c r="I25" s="321"/>
      <c r="J25" s="321"/>
      <c r="K25" s="321"/>
    </row>
    <row r="26" spans="1:11" ht="18" customHeight="1">
      <c r="A26" s="248"/>
      <c r="B26" s="250"/>
      <c r="C26" s="254"/>
      <c r="D26" s="36" t="s">
        <v>224</v>
      </c>
      <c r="E26" s="258"/>
      <c r="F26" s="258"/>
      <c r="G26" s="258"/>
      <c r="H26" s="258"/>
      <c r="I26" s="321"/>
      <c r="J26" s="258"/>
      <c r="K26" s="258"/>
    </row>
    <row r="27" spans="1:11" ht="14.25" customHeight="1">
      <c r="A27" s="248"/>
      <c r="B27" s="250"/>
      <c r="C27" s="254"/>
      <c r="D27" s="36" t="s">
        <v>220</v>
      </c>
      <c r="E27" s="257">
        <v>2</v>
      </c>
      <c r="F27" s="257">
        <v>960</v>
      </c>
      <c r="G27" s="257">
        <v>1.5</v>
      </c>
      <c r="H27" s="257">
        <v>1</v>
      </c>
      <c r="I27" s="321"/>
      <c r="J27" s="257">
        <f>1596*2*211</f>
        <v>673512</v>
      </c>
      <c r="K27" s="257"/>
    </row>
    <row r="28" spans="1:11">
      <c r="A28" s="248"/>
      <c r="B28" s="250"/>
      <c r="C28" s="254"/>
      <c r="D28" s="36" t="s">
        <v>221</v>
      </c>
      <c r="E28" s="258"/>
      <c r="F28" s="258"/>
      <c r="G28" s="258"/>
      <c r="H28" s="258"/>
      <c r="I28" s="258"/>
      <c r="J28" s="258"/>
      <c r="K28" s="258"/>
    </row>
    <row r="29" spans="1:11" ht="15" customHeight="1">
      <c r="A29" s="248"/>
      <c r="B29" s="245">
        <f>B3*8</f>
        <v>6384</v>
      </c>
      <c r="C29" s="253" t="s">
        <v>190</v>
      </c>
      <c r="D29" s="36" t="s">
        <v>226</v>
      </c>
      <c r="E29" s="245" t="s">
        <v>455</v>
      </c>
      <c r="F29" s="252">
        <v>1</v>
      </c>
      <c r="G29" s="252">
        <v>1</v>
      </c>
      <c r="H29" s="252">
        <v>1</v>
      </c>
      <c r="I29" s="245" t="s">
        <v>184</v>
      </c>
      <c r="J29" s="252">
        <f>B29*211</f>
        <v>1347024</v>
      </c>
      <c r="K29" s="245"/>
    </row>
    <row r="30" spans="1:11">
      <c r="A30" s="248"/>
      <c r="B30" s="250"/>
      <c r="C30" s="254"/>
      <c r="D30" s="36" t="s">
        <v>227</v>
      </c>
      <c r="E30" s="315"/>
      <c r="F30" s="315"/>
      <c r="G30" s="315"/>
      <c r="H30" s="315"/>
      <c r="I30" s="315"/>
      <c r="J30" s="315"/>
      <c r="K30" s="315"/>
    </row>
    <row r="31" spans="1:11">
      <c r="A31" s="248"/>
      <c r="B31" s="250"/>
      <c r="C31" s="254"/>
      <c r="D31" s="36" t="s">
        <v>228</v>
      </c>
      <c r="E31" s="315"/>
      <c r="F31" s="315"/>
      <c r="G31" s="315"/>
      <c r="H31" s="315"/>
      <c r="I31" s="315"/>
      <c r="J31" s="315"/>
      <c r="K31" s="315"/>
    </row>
    <row r="32" spans="1:11">
      <c r="A32" s="248"/>
      <c r="B32" s="250"/>
      <c r="C32" s="254"/>
      <c r="D32" s="36" t="s">
        <v>229</v>
      </c>
      <c r="E32" s="315"/>
      <c r="F32" s="315"/>
      <c r="G32" s="315"/>
      <c r="H32" s="315"/>
      <c r="I32" s="315"/>
      <c r="J32" s="315"/>
      <c r="K32" s="315"/>
    </row>
    <row r="33" spans="1:11">
      <c r="A33" s="248"/>
      <c r="B33" s="250"/>
      <c r="C33" s="254"/>
      <c r="D33" s="36" t="s">
        <v>230</v>
      </c>
      <c r="E33" s="315"/>
      <c r="F33" s="315"/>
      <c r="G33" s="315"/>
      <c r="H33" s="315"/>
      <c r="I33" s="315"/>
      <c r="J33" s="315"/>
      <c r="K33" s="315"/>
    </row>
    <row r="34" spans="1:11">
      <c r="A34" s="248"/>
      <c r="B34" s="250"/>
      <c r="C34" s="254"/>
      <c r="D34" s="36" t="s">
        <v>231</v>
      </c>
      <c r="E34" s="315"/>
      <c r="F34" s="315"/>
      <c r="G34" s="315"/>
      <c r="H34" s="315"/>
      <c r="I34" s="315"/>
      <c r="J34" s="315"/>
      <c r="K34" s="315"/>
    </row>
    <row r="35" spans="1:11" ht="15" customHeight="1">
      <c r="A35" s="248"/>
      <c r="B35" s="245">
        <f>B3*10</f>
        <v>7980</v>
      </c>
      <c r="C35" s="253" t="s">
        <v>190</v>
      </c>
      <c r="D35" s="36" t="s">
        <v>233</v>
      </c>
      <c r="E35" s="257" t="s">
        <v>457</v>
      </c>
      <c r="F35" s="257">
        <v>1</v>
      </c>
      <c r="G35" s="257">
        <v>1</v>
      </c>
      <c r="H35" s="257">
        <v>1</v>
      </c>
      <c r="I35" s="245" t="s">
        <v>184</v>
      </c>
      <c r="J35" s="257">
        <f>1596*3*211</f>
        <v>1010268</v>
      </c>
      <c r="K35" s="253"/>
    </row>
    <row r="36" spans="1:11">
      <c r="A36" s="248"/>
      <c r="B36" s="250"/>
      <c r="C36" s="254"/>
      <c r="D36" s="36" t="s">
        <v>234</v>
      </c>
      <c r="E36" s="321"/>
      <c r="F36" s="321"/>
      <c r="G36" s="321"/>
      <c r="H36" s="321"/>
      <c r="I36" s="315"/>
      <c r="J36" s="321"/>
      <c r="K36" s="254"/>
    </row>
    <row r="37" spans="1:11">
      <c r="A37" s="248"/>
      <c r="B37" s="250"/>
      <c r="C37" s="254"/>
      <c r="D37" s="36" t="s">
        <v>456</v>
      </c>
      <c r="E37" s="321"/>
      <c r="F37" s="321"/>
      <c r="G37" s="321"/>
      <c r="H37" s="321"/>
      <c r="I37" s="315"/>
      <c r="J37" s="321"/>
      <c r="K37" s="254"/>
    </row>
    <row r="38" spans="1:11">
      <c r="A38" s="248"/>
      <c r="B38" s="250"/>
      <c r="C38" s="254"/>
      <c r="D38" s="36" t="s">
        <v>235</v>
      </c>
      <c r="E38" s="258"/>
      <c r="F38" s="258"/>
      <c r="G38" s="258"/>
      <c r="H38" s="258"/>
      <c r="I38" s="315"/>
      <c r="J38" s="258"/>
      <c r="K38" s="254"/>
    </row>
    <row r="39" spans="1:11">
      <c r="A39" s="248"/>
      <c r="B39" s="250"/>
      <c r="C39" s="254"/>
      <c r="D39" s="36" t="s">
        <v>236</v>
      </c>
      <c r="E39" s="257" t="s">
        <v>459</v>
      </c>
      <c r="F39" s="257">
        <v>1</v>
      </c>
      <c r="G39" s="257">
        <v>1</v>
      </c>
      <c r="H39" s="257">
        <v>1</v>
      </c>
      <c r="I39" s="315"/>
      <c r="J39" s="257">
        <f>1596*2*211</f>
        <v>673512</v>
      </c>
      <c r="K39" s="254"/>
    </row>
    <row r="40" spans="1:11">
      <c r="A40" s="248"/>
      <c r="B40" s="250"/>
      <c r="C40" s="254"/>
      <c r="D40" s="36" t="s">
        <v>458</v>
      </c>
      <c r="E40" s="321"/>
      <c r="F40" s="321"/>
      <c r="G40" s="321"/>
      <c r="H40" s="321"/>
      <c r="I40" s="315"/>
      <c r="J40" s="321"/>
      <c r="K40" s="254"/>
    </row>
    <row r="41" spans="1:11">
      <c r="A41" s="248"/>
      <c r="B41" s="250"/>
      <c r="C41" s="254"/>
      <c r="D41" s="36" t="s">
        <v>237</v>
      </c>
      <c r="E41" s="258"/>
      <c r="F41" s="258"/>
      <c r="G41" s="258"/>
      <c r="H41" s="258"/>
      <c r="I41" s="315"/>
      <c r="J41" s="258"/>
      <c r="K41" s="254"/>
    </row>
    <row r="42" spans="1:11">
      <c r="A42" s="248"/>
      <c r="B42" s="245">
        <f>B3*5</f>
        <v>3990</v>
      </c>
      <c r="C42" s="253" t="s">
        <v>190</v>
      </c>
      <c r="D42" s="36" t="s">
        <v>419</v>
      </c>
      <c r="E42" s="245" t="s">
        <v>461</v>
      </c>
      <c r="F42" s="252">
        <v>1</v>
      </c>
      <c r="G42" s="252">
        <v>1</v>
      </c>
      <c r="H42" s="252">
        <v>1</v>
      </c>
      <c r="I42" s="245" t="s">
        <v>184</v>
      </c>
      <c r="J42" s="252">
        <f>B42*211</f>
        <v>841890</v>
      </c>
      <c r="K42" s="253"/>
    </row>
    <row r="43" spans="1:11">
      <c r="A43" s="248"/>
      <c r="B43" s="250"/>
      <c r="C43" s="254"/>
      <c r="D43" s="36" t="s">
        <v>420</v>
      </c>
      <c r="E43" s="315"/>
      <c r="F43" s="315"/>
      <c r="G43" s="315"/>
      <c r="H43" s="315"/>
      <c r="I43" s="315"/>
      <c r="J43" s="315"/>
      <c r="K43" s="254"/>
    </row>
    <row r="44" spans="1:11">
      <c r="A44" s="248"/>
      <c r="B44" s="250"/>
      <c r="C44" s="254"/>
      <c r="D44" s="36" t="s">
        <v>460</v>
      </c>
      <c r="E44" s="315"/>
      <c r="F44" s="315"/>
      <c r="G44" s="315"/>
      <c r="H44" s="315"/>
      <c r="I44" s="315"/>
      <c r="J44" s="315"/>
      <c r="K44" s="254"/>
    </row>
    <row r="45" spans="1:11">
      <c r="A45" s="248"/>
      <c r="B45" s="250"/>
      <c r="C45" s="254"/>
      <c r="D45" s="36" t="s">
        <v>421</v>
      </c>
      <c r="E45" s="315"/>
      <c r="F45" s="315"/>
      <c r="G45" s="315"/>
      <c r="H45" s="315"/>
      <c r="I45" s="315"/>
      <c r="J45" s="315"/>
      <c r="K45" s="255"/>
    </row>
    <row r="46" spans="1:11" ht="15" customHeight="1">
      <c r="A46" s="248"/>
      <c r="B46" s="245">
        <f>B3*10</f>
        <v>7980</v>
      </c>
      <c r="C46" s="253" t="s">
        <v>190</v>
      </c>
      <c r="D46" s="36" t="s">
        <v>238</v>
      </c>
      <c r="E46" s="257" t="s">
        <v>457</v>
      </c>
      <c r="F46" s="257">
        <v>1</v>
      </c>
      <c r="G46" s="257">
        <v>1</v>
      </c>
      <c r="H46" s="257">
        <v>1</v>
      </c>
      <c r="I46" s="245" t="s">
        <v>184</v>
      </c>
      <c r="J46" s="257">
        <f>1596*3*211</f>
        <v>1010268</v>
      </c>
      <c r="K46" s="253"/>
    </row>
    <row r="47" spans="1:11">
      <c r="A47" s="248"/>
      <c r="B47" s="250"/>
      <c r="C47" s="254"/>
      <c r="D47" s="36" t="s">
        <v>239</v>
      </c>
      <c r="E47" s="321"/>
      <c r="F47" s="321"/>
      <c r="G47" s="321"/>
      <c r="H47" s="321"/>
      <c r="I47" s="315"/>
      <c r="J47" s="321"/>
      <c r="K47" s="254"/>
    </row>
    <row r="48" spans="1:11">
      <c r="A48" s="248"/>
      <c r="B48" s="250"/>
      <c r="C48" s="254"/>
      <c r="D48" s="36" t="s">
        <v>240</v>
      </c>
      <c r="E48" s="321"/>
      <c r="F48" s="321"/>
      <c r="G48" s="321"/>
      <c r="H48" s="321"/>
      <c r="I48" s="315"/>
      <c r="J48" s="321"/>
      <c r="K48" s="254"/>
    </row>
    <row r="49" spans="1:11">
      <c r="A49" s="248"/>
      <c r="B49" s="250"/>
      <c r="C49" s="254"/>
      <c r="D49" s="36" t="s">
        <v>241</v>
      </c>
      <c r="E49" s="258"/>
      <c r="F49" s="258"/>
      <c r="G49" s="258"/>
      <c r="H49" s="258"/>
      <c r="I49" s="315"/>
      <c r="J49" s="258"/>
      <c r="K49" s="255"/>
    </row>
    <row r="50" spans="1:11">
      <c r="A50" s="248"/>
      <c r="B50" s="250"/>
      <c r="C50" s="254"/>
      <c r="D50" s="36" t="s">
        <v>242</v>
      </c>
      <c r="E50" s="257" t="s">
        <v>459</v>
      </c>
      <c r="F50" s="257">
        <v>1</v>
      </c>
      <c r="G50" s="257">
        <v>1</v>
      </c>
      <c r="H50" s="257">
        <v>1</v>
      </c>
      <c r="I50" s="315"/>
      <c r="J50" s="257">
        <f>1596*2*211</f>
        <v>673512</v>
      </c>
      <c r="K50" s="253"/>
    </row>
    <row r="51" spans="1:11">
      <c r="A51" s="248"/>
      <c r="B51" s="250"/>
      <c r="C51" s="254"/>
      <c r="D51" s="36" t="s">
        <v>243</v>
      </c>
      <c r="E51" s="321"/>
      <c r="F51" s="321"/>
      <c r="G51" s="321"/>
      <c r="H51" s="321"/>
      <c r="I51" s="315"/>
      <c r="J51" s="321"/>
      <c r="K51" s="254"/>
    </row>
    <row r="52" spans="1:11">
      <c r="A52" s="249"/>
      <c r="B52" s="246"/>
      <c r="C52" s="254"/>
      <c r="D52" s="36" t="s">
        <v>244</v>
      </c>
      <c r="E52" s="258"/>
      <c r="F52" s="258"/>
      <c r="G52" s="258"/>
      <c r="H52" s="258"/>
      <c r="I52" s="251"/>
      <c r="J52" s="258"/>
      <c r="K52" s="255"/>
    </row>
    <row r="53" spans="1:11" ht="30">
      <c r="A53" s="27" t="s">
        <v>47</v>
      </c>
      <c r="B53" s="79">
        <v>100</v>
      </c>
      <c r="C53" s="36" t="s">
        <v>225</v>
      </c>
      <c r="D53" s="36" t="s">
        <v>477</v>
      </c>
      <c r="E53" s="23">
        <v>3</v>
      </c>
      <c r="F53" s="23">
        <v>3</v>
      </c>
      <c r="G53" s="23">
        <v>2</v>
      </c>
      <c r="H53" s="66">
        <v>1.8</v>
      </c>
      <c r="I53" s="34" t="s">
        <v>177</v>
      </c>
      <c r="J53" s="34">
        <v>1200000</v>
      </c>
      <c r="K53" s="62"/>
    </row>
    <row r="54" spans="1:11" ht="15" customHeight="1">
      <c r="A54" s="247" t="s">
        <v>143</v>
      </c>
      <c r="B54" s="245">
        <f>B3*3</f>
        <v>2394</v>
      </c>
      <c r="C54" s="253" t="s">
        <v>396</v>
      </c>
      <c r="D54" s="36" t="s">
        <v>231</v>
      </c>
      <c r="E54" s="252">
        <v>3</v>
      </c>
      <c r="F54" s="252">
        <v>132</v>
      </c>
      <c r="G54" s="252">
        <v>4.5</v>
      </c>
      <c r="H54" s="252">
        <v>2</v>
      </c>
      <c r="I54" s="245" t="s">
        <v>184</v>
      </c>
      <c r="J54" s="252">
        <f>B54*211</f>
        <v>505134</v>
      </c>
      <c r="K54" s="253"/>
    </row>
    <row r="55" spans="1:11">
      <c r="A55" s="248"/>
      <c r="B55" s="250"/>
      <c r="C55" s="254"/>
      <c r="D55" s="36" t="s">
        <v>232</v>
      </c>
      <c r="E55" s="315"/>
      <c r="F55" s="315"/>
      <c r="G55" s="315"/>
      <c r="H55" s="315"/>
      <c r="I55" s="250"/>
      <c r="J55" s="315"/>
      <c r="K55" s="254"/>
    </row>
    <row r="56" spans="1:11">
      <c r="A56" s="248"/>
      <c r="B56" s="250"/>
      <c r="C56" s="254"/>
      <c r="D56" s="36" t="s">
        <v>233</v>
      </c>
      <c r="E56" s="251"/>
      <c r="F56" s="251"/>
      <c r="G56" s="251"/>
      <c r="H56" s="251"/>
      <c r="I56" s="250"/>
      <c r="J56" s="315"/>
      <c r="K56" s="254"/>
    </row>
    <row r="57" spans="1:11" ht="15" customHeight="1">
      <c r="A57" s="248"/>
      <c r="B57" s="245">
        <f>B3*3</f>
        <v>2394</v>
      </c>
      <c r="C57" s="254"/>
      <c r="D57" s="36" t="s">
        <v>248</v>
      </c>
      <c r="E57" s="252">
        <v>3</v>
      </c>
      <c r="F57" s="252">
        <v>102</v>
      </c>
      <c r="G57" s="252">
        <v>4.5</v>
      </c>
      <c r="H57" s="245">
        <v>2</v>
      </c>
      <c r="I57" s="257" t="s">
        <v>184</v>
      </c>
      <c r="J57" s="257">
        <f>B57*211</f>
        <v>505134</v>
      </c>
      <c r="K57" s="253"/>
    </row>
    <row r="58" spans="1:11">
      <c r="A58" s="248"/>
      <c r="B58" s="250"/>
      <c r="C58" s="254"/>
      <c r="D58" s="36" t="s">
        <v>249</v>
      </c>
      <c r="E58" s="315"/>
      <c r="F58" s="315"/>
      <c r="G58" s="315"/>
      <c r="H58" s="250"/>
      <c r="I58" s="321"/>
      <c r="J58" s="321"/>
      <c r="K58" s="254"/>
    </row>
    <row r="59" spans="1:11">
      <c r="A59" s="248"/>
      <c r="B59" s="250"/>
      <c r="C59" s="254"/>
      <c r="D59" s="36" t="s">
        <v>226</v>
      </c>
      <c r="E59" s="315"/>
      <c r="F59" s="315"/>
      <c r="G59" s="315"/>
      <c r="H59" s="250"/>
      <c r="I59" s="321"/>
      <c r="J59" s="321"/>
      <c r="K59" s="254"/>
    </row>
    <row r="60" spans="1:11" ht="15" customHeight="1">
      <c r="A60" s="248"/>
      <c r="B60" s="245">
        <f>3*B3</f>
        <v>2394</v>
      </c>
      <c r="C60" s="254"/>
      <c r="D60" s="38" t="s">
        <v>246</v>
      </c>
      <c r="E60" s="252">
        <v>3</v>
      </c>
      <c r="F60" s="252">
        <v>132</v>
      </c>
      <c r="G60" s="252">
        <v>4.5</v>
      </c>
      <c r="H60" s="252">
        <v>2</v>
      </c>
      <c r="I60" s="245" t="s">
        <v>184</v>
      </c>
      <c r="J60" s="252">
        <f>B60*211</f>
        <v>505134</v>
      </c>
      <c r="K60" s="245"/>
    </row>
    <row r="61" spans="1:11">
      <c r="A61" s="248"/>
      <c r="B61" s="250"/>
      <c r="C61" s="254"/>
      <c r="D61" s="38" t="s">
        <v>144</v>
      </c>
      <c r="E61" s="315"/>
      <c r="F61" s="315"/>
      <c r="G61" s="315"/>
      <c r="H61" s="315"/>
      <c r="I61" s="250"/>
      <c r="J61" s="315"/>
      <c r="K61" s="250"/>
    </row>
    <row r="62" spans="1:11">
      <c r="A62" s="248"/>
      <c r="B62" s="250"/>
      <c r="C62" s="254"/>
      <c r="D62" s="38" t="s">
        <v>247</v>
      </c>
      <c r="E62" s="251"/>
      <c r="F62" s="251"/>
      <c r="G62" s="251"/>
      <c r="H62" s="251"/>
      <c r="I62" s="250"/>
      <c r="J62" s="315"/>
      <c r="K62" s="250"/>
    </row>
    <row r="63" spans="1:11" ht="15" customHeight="1">
      <c r="A63" s="248"/>
      <c r="B63" s="245">
        <f>2*B3</f>
        <v>1596</v>
      </c>
      <c r="C63" s="254"/>
      <c r="D63" s="38" t="s">
        <v>397</v>
      </c>
      <c r="E63" s="252">
        <v>2</v>
      </c>
      <c r="F63" s="252">
        <v>132</v>
      </c>
      <c r="G63" s="252">
        <v>4.5</v>
      </c>
      <c r="H63" s="252">
        <v>2</v>
      </c>
      <c r="I63" s="245" t="s">
        <v>184</v>
      </c>
      <c r="J63" s="252">
        <f>B63*211</f>
        <v>336756</v>
      </c>
      <c r="K63" s="245"/>
    </row>
    <row r="64" spans="1:11">
      <c r="A64" s="248"/>
      <c r="B64" s="250"/>
      <c r="C64" s="254"/>
      <c r="D64" s="38" t="s">
        <v>398</v>
      </c>
      <c r="E64" s="315"/>
      <c r="F64" s="315"/>
      <c r="G64" s="315"/>
      <c r="H64" s="315"/>
      <c r="I64" s="250"/>
      <c r="J64" s="315"/>
      <c r="K64" s="250"/>
    </row>
    <row r="65" spans="1:11">
      <c r="A65" s="248"/>
      <c r="B65" s="245">
        <f>12*B3</f>
        <v>9576</v>
      </c>
      <c r="C65" s="254"/>
      <c r="D65" s="38" t="s">
        <v>399</v>
      </c>
      <c r="E65" s="252">
        <v>6</v>
      </c>
      <c r="F65" s="252">
        <v>132</v>
      </c>
      <c r="G65" s="252">
        <v>4.5</v>
      </c>
      <c r="H65" s="252">
        <v>2</v>
      </c>
      <c r="I65" s="257" t="s">
        <v>184</v>
      </c>
      <c r="J65" s="257">
        <f>(B65/2)*211</f>
        <v>1010268</v>
      </c>
      <c r="K65" s="245"/>
    </row>
    <row r="66" spans="1:11">
      <c r="A66" s="248"/>
      <c r="B66" s="250"/>
      <c r="C66" s="254"/>
      <c r="D66" s="38" t="s">
        <v>400</v>
      </c>
      <c r="E66" s="315"/>
      <c r="F66" s="315"/>
      <c r="G66" s="315"/>
      <c r="H66" s="315"/>
      <c r="I66" s="321"/>
      <c r="J66" s="321"/>
      <c r="K66" s="250"/>
    </row>
    <row r="67" spans="1:11">
      <c r="A67" s="248"/>
      <c r="B67" s="250"/>
      <c r="C67" s="254"/>
      <c r="D67" s="38" t="s">
        <v>401</v>
      </c>
      <c r="E67" s="315"/>
      <c r="F67" s="315"/>
      <c r="G67" s="315"/>
      <c r="H67" s="315"/>
      <c r="I67" s="321"/>
      <c r="J67" s="321"/>
      <c r="K67" s="250"/>
    </row>
    <row r="68" spans="1:11">
      <c r="A68" s="248"/>
      <c r="B68" s="250"/>
      <c r="C68" s="254"/>
      <c r="D68" s="38" t="s">
        <v>402</v>
      </c>
      <c r="E68" s="315"/>
      <c r="F68" s="315"/>
      <c r="G68" s="315"/>
      <c r="H68" s="315"/>
      <c r="I68" s="321"/>
      <c r="J68" s="321"/>
      <c r="K68" s="250"/>
    </row>
    <row r="69" spans="1:11">
      <c r="A69" s="248"/>
      <c r="B69" s="250"/>
      <c r="C69" s="254"/>
      <c r="D69" s="38" t="s">
        <v>403</v>
      </c>
      <c r="E69" s="315"/>
      <c r="F69" s="315"/>
      <c r="G69" s="315"/>
      <c r="H69" s="315"/>
      <c r="I69" s="321"/>
      <c r="J69" s="321"/>
      <c r="K69" s="250"/>
    </row>
    <row r="70" spans="1:11">
      <c r="A70" s="248"/>
      <c r="B70" s="250"/>
      <c r="C70" s="254"/>
      <c r="D70" s="38" t="s">
        <v>404</v>
      </c>
      <c r="E70" s="251"/>
      <c r="F70" s="251"/>
      <c r="G70" s="251"/>
      <c r="H70" s="251"/>
      <c r="I70" s="321"/>
      <c r="J70" s="258"/>
      <c r="K70" s="246"/>
    </row>
    <row r="71" spans="1:11">
      <c r="A71" s="248"/>
      <c r="B71" s="250"/>
      <c r="C71" s="254"/>
      <c r="D71" s="38" t="s">
        <v>422</v>
      </c>
      <c r="E71" s="252">
        <v>6</v>
      </c>
      <c r="F71" s="252">
        <v>132</v>
      </c>
      <c r="G71" s="252">
        <v>4.5</v>
      </c>
      <c r="H71" s="252">
        <v>2</v>
      </c>
      <c r="I71" s="321"/>
      <c r="J71" s="257">
        <f>(B65/2)*211</f>
        <v>1010268</v>
      </c>
      <c r="K71" s="245"/>
    </row>
    <row r="72" spans="1:11">
      <c r="A72" s="248"/>
      <c r="B72" s="250"/>
      <c r="C72" s="254"/>
      <c r="D72" s="38" t="s">
        <v>423</v>
      </c>
      <c r="E72" s="315"/>
      <c r="F72" s="315"/>
      <c r="G72" s="315"/>
      <c r="H72" s="315"/>
      <c r="I72" s="321"/>
      <c r="J72" s="321"/>
      <c r="K72" s="250"/>
    </row>
    <row r="73" spans="1:11">
      <c r="A73" s="248"/>
      <c r="B73" s="250"/>
      <c r="C73" s="254"/>
      <c r="D73" s="38" t="s">
        <v>424</v>
      </c>
      <c r="E73" s="315"/>
      <c r="F73" s="315"/>
      <c r="G73" s="315"/>
      <c r="H73" s="315"/>
      <c r="I73" s="321"/>
      <c r="J73" s="321"/>
      <c r="K73" s="250"/>
    </row>
    <row r="74" spans="1:11" ht="15" customHeight="1">
      <c r="A74" s="248"/>
      <c r="B74" s="250"/>
      <c r="C74" s="254"/>
      <c r="D74" s="38" t="s">
        <v>425</v>
      </c>
      <c r="E74" s="315"/>
      <c r="F74" s="315"/>
      <c r="G74" s="315"/>
      <c r="H74" s="315"/>
      <c r="I74" s="321"/>
      <c r="J74" s="321"/>
      <c r="K74" s="250"/>
    </row>
    <row r="75" spans="1:11">
      <c r="A75" s="248"/>
      <c r="B75" s="250"/>
      <c r="C75" s="254"/>
      <c r="D75" s="38" t="s">
        <v>426</v>
      </c>
      <c r="E75" s="315"/>
      <c r="F75" s="315"/>
      <c r="G75" s="315"/>
      <c r="H75" s="315"/>
      <c r="I75" s="321"/>
      <c r="J75" s="321"/>
      <c r="K75" s="250"/>
    </row>
    <row r="76" spans="1:11">
      <c r="A76" s="248"/>
      <c r="B76" s="246"/>
      <c r="C76" s="254"/>
      <c r="D76" s="38" t="s">
        <v>427</v>
      </c>
      <c r="E76" s="251"/>
      <c r="F76" s="251"/>
      <c r="G76" s="251"/>
      <c r="H76" s="251"/>
      <c r="I76" s="258"/>
      <c r="J76" s="258"/>
      <c r="K76" s="246"/>
    </row>
    <row r="77" spans="1:11" ht="15" customHeight="1">
      <c r="A77" s="322" t="s">
        <v>153</v>
      </c>
      <c r="B77" s="323"/>
      <c r="C77" s="323"/>
      <c r="D77" s="323"/>
      <c r="E77" s="323"/>
      <c r="F77" s="323"/>
      <c r="G77" s="323"/>
      <c r="H77" s="323"/>
      <c r="I77" s="323"/>
      <c r="J77" s="323"/>
      <c r="K77" s="324"/>
    </row>
    <row r="78" spans="1:11">
      <c r="A78" s="247" t="s">
        <v>154</v>
      </c>
      <c r="B78" s="245">
        <v>331</v>
      </c>
      <c r="C78" s="253" t="s">
        <v>155</v>
      </c>
      <c r="D78" s="245" t="s">
        <v>156</v>
      </c>
      <c r="E78" s="252">
        <v>1</v>
      </c>
      <c r="F78" s="252">
        <v>9</v>
      </c>
      <c r="G78" s="252">
        <v>5</v>
      </c>
      <c r="H78" s="252">
        <v>3.5</v>
      </c>
      <c r="I78" s="245" t="s">
        <v>187</v>
      </c>
      <c r="J78" s="247">
        <v>520000</v>
      </c>
      <c r="K78" s="247"/>
    </row>
    <row r="79" spans="1:11" ht="79.5" customHeight="1">
      <c r="A79" s="249"/>
      <c r="B79" s="246"/>
      <c r="C79" s="261"/>
      <c r="D79" s="246"/>
      <c r="E79" s="251"/>
      <c r="F79" s="251"/>
      <c r="G79" s="251"/>
      <c r="H79" s="251"/>
      <c r="I79" s="246"/>
      <c r="J79" s="249"/>
      <c r="K79" s="249"/>
    </row>
    <row r="80" spans="1:11">
      <c r="A80" s="304" t="s">
        <v>79</v>
      </c>
      <c r="B80" s="304"/>
      <c r="C80" s="304"/>
      <c r="D80" s="304"/>
      <c r="E80" s="304"/>
      <c r="F80" s="304"/>
      <c r="G80" s="304"/>
      <c r="H80" s="304"/>
      <c r="I80" s="304"/>
      <c r="J80" s="304"/>
      <c r="K80" s="304"/>
    </row>
    <row r="81" spans="1:13" ht="32.25" customHeight="1">
      <c r="A81" s="194" t="s">
        <v>80</v>
      </c>
      <c r="B81" s="192">
        <v>90</v>
      </c>
      <c r="C81" s="195" t="s">
        <v>145</v>
      </c>
      <c r="D81" s="38" t="s">
        <v>146</v>
      </c>
      <c r="E81" s="23">
        <v>1</v>
      </c>
      <c r="F81" s="23">
        <v>5</v>
      </c>
      <c r="G81" s="23">
        <v>4</v>
      </c>
      <c r="H81" s="61">
        <v>3.5</v>
      </c>
      <c r="I81" s="191" t="s">
        <v>184</v>
      </c>
      <c r="J81" s="191">
        <v>250000</v>
      </c>
      <c r="K81" s="192"/>
    </row>
    <row r="82" spans="1:13" ht="45">
      <c r="A82" s="104" t="s">
        <v>163</v>
      </c>
      <c r="B82" s="66">
        <v>150</v>
      </c>
      <c r="C82" s="165" t="s">
        <v>245</v>
      </c>
      <c r="D82" s="37" t="s">
        <v>147</v>
      </c>
      <c r="E82" s="23">
        <v>1</v>
      </c>
      <c r="F82" s="23">
        <v>500</v>
      </c>
      <c r="G82" s="23">
        <v>3</v>
      </c>
      <c r="H82" s="66">
        <v>0.1</v>
      </c>
      <c r="I82" s="34" t="s">
        <v>184</v>
      </c>
      <c r="J82" s="34">
        <v>6500000</v>
      </c>
      <c r="K82" s="66"/>
      <c r="M82" s="59"/>
    </row>
    <row r="83" spans="1:13">
      <c r="B83" s="28">
        <f>B65+B63+B60+B57+B54+B46+B42+B35+B29+B24+B19+B12</f>
        <v>71820</v>
      </c>
      <c r="D83" s="40"/>
      <c r="H83" s="44">
        <f>J60+J57+J54+J46+J35+J29+J24+J19+J12+J65+J63+J42+J16+J22+J27+J39+J50+J71</f>
        <v>15154020</v>
      </c>
      <c r="I83" s="44">
        <f>J82+J81+J78+J53+J10</f>
        <v>10102860</v>
      </c>
      <c r="J83" s="44">
        <f>SUM(J10:J82)</f>
        <v>25256880</v>
      </c>
      <c r="K83" s="56"/>
      <c r="M83" s="59"/>
    </row>
    <row r="84" spans="1:13">
      <c r="B84" s="29">
        <f>B3*90</f>
        <v>71820</v>
      </c>
      <c r="D84" s="40"/>
      <c r="H84" s="30">
        <f>E2</f>
        <v>15154020</v>
      </c>
      <c r="I84" s="45">
        <f>E3</f>
        <v>10102680</v>
      </c>
      <c r="J84" s="45">
        <f>E4</f>
        <v>25256700</v>
      </c>
      <c r="K84" s="56"/>
      <c r="M84" s="59">
        <f>I84-I83</f>
        <v>-180</v>
      </c>
    </row>
    <row r="85" spans="1:13">
      <c r="A85" s="8" t="s">
        <v>9</v>
      </c>
      <c r="C85" s="31">
        <f>H83/100000</f>
        <v>151.5402</v>
      </c>
      <c r="D85" s="41" t="s">
        <v>11</v>
      </c>
      <c r="I85" s="35"/>
      <c r="J85" s="35"/>
      <c r="K85" s="56"/>
    </row>
    <row r="86" spans="1:13">
      <c r="A86" s="8" t="s">
        <v>10</v>
      </c>
      <c r="C86" s="31">
        <f>I84/100000</f>
        <v>101.02679999999999</v>
      </c>
      <c r="D86" s="41" t="s">
        <v>11</v>
      </c>
      <c r="I86" s="35"/>
      <c r="J86" s="35"/>
      <c r="K86" s="56"/>
    </row>
    <row r="87" spans="1:13">
      <c r="A87" s="4" t="s">
        <v>110</v>
      </c>
      <c r="D87" s="40"/>
      <c r="I87" s="35"/>
      <c r="J87" s="35"/>
      <c r="K87" s="56"/>
    </row>
    <row r="88" spans="1:13">
      <c r="K88" s="56"/>
    </row>
    <row r="89" spans="1:13">
      <c r="K89" s="56"/>
    </row>
    <row r="90" spans="1:13">
      <c r="K90" s="56"/>
    </row>
    <row r="91" spans="1:13">
      <c r="K91" s="56"/>
    </row>
    <row r="92" spans="1:13">
      <c r="K92" s="56"/>
    </row>
    <row r="93" spans="1:13">
      <c r="K93" s="56"/>
    </row>
    <row r="94" spans="1:13">
      <c r="K94" s="56"/>
    </row>
    <row r="95" spans="1:13">
      <c r="K95" s="56"/>
    </row>
    <row r="96" spans="1:13">
      <c r="K96" s="56"/>
    </row>
    <row r="97" spans="11:11">
      <c r="K97" s="56"/>
    </row>
    <row r="98" spans="11:11">
      <c r="K98" s="56"/>
    </row>
    <row r="99" spans="11:11">
      <c r="K99" s="56"/>
    </row>
    <row r="100" spans="11:11">
      <c r="K100" s="56"/>
    </row>
    <row r="101" spans="11:11">
      <c r="K101" s="56"/>
    </row>
    <row r="102" spans="11:11">
      <c r="K102" s="56"/>
    </row>
    <row r="103" spans="11:11">
      <c r="K103" s="56"/>
    </row>
    <row r="104" spans="11:11">
      <c r="K104" s="56"/>
    </row>
    <row r="105" spans="11:11">
      <c r="K105" s="56"/>
    </row>
    <row r="106" spans="11:11">
      <c r="K106" s="56"/>
    </row>
    <row r="107" spans="11:11">
      <c r="K107" s="56"/>
    </row>
    <row r="108" spans="11:11">
      <c r="K108" s="57"/>
    </row>
  </sheetData>
  <mergeCells count="168">
    <mergeCell ref="K78:K79"/>
    <mergeCell ref="K60:K62"/>
    <mergeCell ref="K57:K59"/>
    <mergeCell ref="E65:E70"/>
    <mergeCell ref="F65:F70"/>
    <mergeCell ref="G65:G70"/>
    <mergeCell ref="H65:H70"/>
    <mergeCell ref="E71:E76"/>
    <mergeCell ref="F71:F76"/>
    <mergeCell ref="G71:G76"/>
    <mergeCell ref="H71:H76"/>
    <mergeCell ref="J65:J70"/>
    <mergeCell ref="J71:J76"/>
    <mergeCell ref="K65:K70"/>
    <mergeCell ref="K71:K76"/>
    <mergeCell ref="A77:K77"/>
    <mergeCell ref="A78:A79"/>
    <mergeCell ref="B78:B79"/>
    <mergeCell ref="I78:I79"/>
    <mergeCell ref="J78:J79"/>
    <mergeCell ref="K63:K64"/>
    <mergeCell ref="E63:E64"/>
    <mergeCell ref="F63:F64"/>
    <mergeCell ref="G63:G64"/>
    <mergeCell ref="H63:H64"/>
    <mergeCell ref="I63:I64"/>
    <mergeCell ref="J63:J64"/>
    <mergeCell ref="C54:C76"/>
    <mergeCell ref="K54:K56"/>
    <mergeCell ref="E60:E62"/>
    <mergeCell ref="F60:F62"/>
    <mergeCell ref="G60:G62"/>
    <mergeCell ref="H60:H62"/>
    <mergeCell ref="I54:I56"/>
    <mergeCell ref="E54:E56"/>
    <mergeCell ref="F54:F56"/>
    <mergeCell ref="B63:B64"/>
    <mergeCell ref="C78:C79"/>
    <mergeCell ref="D78:D79"/>
    <mergeCell ref="E78:E79"/>
    <mergeCell ref="F78:F79"/>
    <mergeCell ref="G78:G79"/>
    <mergeCell ref="H78:H79"/>
    <mergeCell ref="A12:A52"/>
    <mergeCell ref="J54:J56"/>
    <mergeCell ref="J57:J59"/>
    <mergeCell ref="J60:J62"/>
    <mergeCell ref="A54:A76"/>
    <mergeCell ref="B60:B62"/>
    <mergeCell ref="B57:B59"/>
    <mergeCell ref="B54:B56"/>
    <mergeCell ref="B12:B18"/>
    <mergeCell ref="E12:E15"/>
    <mergeCell ref="F12:F15"/>
    <mergeCell ref="G12:G15"/>
    <mergeCell ref="H12:H15"/>
    <mergeCell ref="K35:K41"/>
    <mergeCell ref="B46:B52"/>
    <mergeCell ref="H29:H34"/>
    <mergeCell ref="I29:I34"/>
    <mergeCell ref="J29:J34"/>
    <mergeCell ref="F29:F34"/>
    <mergeCell ref="G29:G34"/>
    <mergeCell ref="C29:C34"/>
    <mergeCell ref="B29:B34"/>
    <mergeCell ref="E29:E34"/>
    <mergeCell ref="C46:C52"/>
    <mergeCell ref="I46:I52"/>
    <mergeCell ref="B35:B41"/>
    <mergeCell ref="C35:C41"/>
    <mergeCell ref="I35:I41"/>
    <mergeCell ref="B42:B45"/>
    <mergeCell ref="C42:C45"/>
    <mergeCell ref="E42:E45"/>
    <mergeCell ref="F42:F45"/>
    <mergeCell ref="A80:K80"/>
    <mergeCell ref="I12:I18"/>
    <mergeCell ref="B19:B23"/>
    <mergeCell ref="E2:G2"/>
    <mergeCell ref="E3:G3"/>
    <mergeCell ref="E4:G4"/>
    <mergeCell ref="E5:G5"/>
    <mergeCell ref="E6:G6"/>
    <mergeCell ref="A11:K11"/>
    <mergeCell ref="C12:C18"/>
    <mergeCell ref="K29:K34"/>
    <mergeCell ref="A9:K9"/>
    <mergeCell ref="A7:A8"/>
    <mergeCell ref="B7:B8"/>
    <mergeCell ref="K7:K8"/>
    <mergeCell ref="D7:D8"/>
    <mergeCell ref="C7:C8"/>
    <mergeCell ref="E7:I7"/>
    <mergeCell ref="J7:J8"/>
    <mergeCell ref="C19:C23"/>
    <mergeCell ref="C24:C28"/>
    <mergeCell ref="B24:B28"/>
    <mergeCell ref="I24:I28"/>
    <mergeCell ref="I19:I23"/>
    <mergeCell ref="G42:G45"/>
    <mergeCell ref="H42:H45"/>
    <mergeCell ref="I42:I45"/>
    <mergeCell ref="J42:J45"/>
    <mergeCell ref="B65:B76"/>
    <mergeCell ref="I65:I76"/>
    <mergeCell ref="I60:I62"/>
    <mergeCell ref="E57:E59"/>
    <mergeCell ref="F57:F59"/>
    <mergeCell ref="G57:G59"/>
    <mergeCell ref="H57:H59"/>
    <mergeCell ref="I57:I59"/>
    <mergeCell ref="E46:E49"/>
    <mergeCell ref="F46:F49"/>
    <mergeCell ref="G46:G49"/>
    <mergeCell ref="H46:H49"/>
    <mergeCell ref="J46:J49"/>
    <mergeCell ref="E50:E52"/>
    <mergeCell ref="F50:F52"/>
    <mergeCell ref="G50:G52"/>
    <mergeCell ref="H50:H52"/>
    <mergeCell ref="J50:J52"/>
    <mergeCell ref="G54:G56"/>
    <mergeCell ref="H54:H56"/>
    <mergeCell ref="E16:E18"/>
    <mergeCell ref="F16:F18"/>
    <mergeCell ref="G16:G18"/>
    <mergeCell ref="H16:H18"/>
    <mergeCell ref="J12:J15"/>
    <mergeCell ref="J16:J18"/>
    <mergeCell ref="K12:K15"/>
    <mergeCell ref="K16:K18"/>
    <mergeCell ref="J19:J21"/>
    <mergeCell ref="K19:K21"/>
    <mergeCell ref="H27:H28"/>
    <mergeCell ref="E22:E23"/>
    <mergeCell ref="F22:F23"/>
    <mergeCell ref="G22:G23"/>
    <mergeCell ref="H22:H23"/>
    <mergeCell ref="J22:J23"/>
    <mergeCell ref="K22:K23"/>
    <mergeCell ref="E19:E21"/>
    <mergeCell ref="F19:F21"/>
    <mergeCell ref="G19:G21"/>
    <mergeCell ref="H19:H21"/>
    <mergeCell ref="K46:K49"/>
    <mergeCell ref="K50:K52"/>
    <mergeCell ref="K24:K26"/>
    <mergeCell ref="K27:K28"/>
    <mergeCell ref="K42:K45"/>
    <mergeCell ref="E35:E38"/>
    <mergeCell ref="F35:F38"/>
    <mergeCell ref="G35:G38"/>
    <mergeCell ref="H35:H38"/>
    <mergeCell ref="E39:E41"/>
    <mergeCell ref="F39:F41"/>
    <mergeCell ref="G39:G41"/>
    <mergeCell ref="H39:H41"/>
    <mergeCell ref="J35:J38"/>
    <mergeCell ref="J39:J41"/>
    <mergeCell ref="E24:E26"/>
    <mergeCell ref="E27:E28"/>
    <mergeCell ref="F24:F26"/>
    <mergeCell ref="G24:G26"/>
    <mergeCell ref="H24:H26"/>
    <mergeCell ref="J24:J26"/>
    <mergeCell ref="J27:J28"/>
    <mergeCell ref="F27:F28"/>
    <mergeCell ref="G27:G28"/>
  </mergeCells>
  <printOptions horizontalCentered="1"/>
  <pageMargins left="0.25" right="0.27" top="1.0104166666666667" bottom="0.44" header="0.23" footer="0.3"/>
  <pageSetup paperSize="9" orientation="landscape" horizontalDpi="300" verticalDpi="300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O103"/>
  <sheetViews>
    <sheetView topLeftCell="A70" workbookViewId="0">
      <selection activeCell="B77" sqref="A77:XFD77"/>
    </sheetView>
  </sheetViews>
  <sheetFormatPr defaultRowHeight="15"/>
  <cols>
    <col min="1" max="1" width="13.28515625" style="9" customWidth="1"/>
    <col min="2" max="2" width="9.7109375" style="10" customWidth="1"/>
    <col min="3" max="3" width="16" customWidth="1"/>
    <col min="4" max="4" width="19.5703125" style="40" customWidth="1"/>
    <col min="5" max="6" width="6.85546875" style="20" customWidth="1"/>
    <col min="7" max="7" width="8.5703125" style="20" customWidth="1"/>
    <col min="8" max="8" width="13.85546875" style="10" customWidth="1"/>
    <col min="9" max="9" width="14.28515625" style="35" customWidth="1"/>
    <col min="10" max="10" width="14.42578125" style="35" customWidth="1"/>
    <col min="11" max="11" width="20.28515625" style="10" customWidth="1"/>
    <col min="12" max="12" width="13.28515625" bestFit="1" customWidth="1"/>
    <col min="13" max="14" width="11.5703125" bestFit="1" customWidth="1"/>
  </cols>
  <sheetData>
    <row r="1" spans="1:13">
      <c r="A1" s="21" t="s">
        <v>125</v>
      </c>
      <c r="B1" s="6"/>
      <c r="C1" s="18"/>
      <c r="D1" s="18" t="s">
        <v>176</v>
      </c>
      <c r="E1" s="18"/>
      <c r="F1" s="18"/>
      <c r="G1" s="18"/>
      <c r="H1" s="18"/>
      <c r="I1" s="32"/>
      <c r="J1" s="33"/>
      <c r="K1" s="6"/>
    </row>
    <row r="2" spans="1:13">
      <c r="A2" s="1"/>
      <c r="B2" s="6"/>
      <c r="C2" s="2"/>
      <c r="D2" s="39" t="s">
        <v>0</v>
      </c>
      <c r="E2" s="272">
        <f>B3*211*90</f>
        <v>17091000</v>
      </c>
      <c r="F2" s="272"/>
      <c r="G2" s="272"/>
      <c r="H2" s="11"/>
      <c r="I2" s="33"/>
      <c r="J2" s="33"/>
      <c r="K2" s="6"/>
    </row>
    <row r="3" spans="1:13">
      <c r="A3" s="21" t="s">
        <v>1</v>
      </c>
      <c r="B3" s="6">
        <v>900</v>
      </c>
      <c r="C3" s="2"/>
      <c r="D3" s="39" t="s">
        <v>2</v>
      </c>
      <c r="E3" s="273">
        <f>E2*2/3</f>
        <v>11394000</v>
      </c>
      <c r="F3" s="273"/>
      <c r="G3" s="273"/>
      <c r="H3" s="26"/>
      <c r="I3" s="33"/>
      <c r="J3" s="33"/>
      <c r="K3" s="6"/>
    </row>
    <row r="4" spans="1:13">
      <c r="A4" s="7"/>
      <c r="B4" s="5"/>
      <c r="C4" s="2"/>
      <c r="D4" s="39" t="s">
        <v>3</v>
      </c>
      <c r="E4" s="273">
        <f>SUM(E2:E3)</f>
        <v>28485000</v>
      </c>
      <c r="F4" s="273"/>
      <c r="G4" s="273"/>
      <c r="H4" s="11"/>
      <c r="I4" s="33"/>
      <c r="J4" s="33"/>
      <c r="K4" s="6"/>
    </row>
    <row r="5" spans="1:13">
      <c r="A5" s="7"/>
      <c r="B5" s="5"/>
      <c r="C5" s="2"/>
      <c r="D5" s="39" t="s">
        <v>4</v>
      </c>
      <c r="E5" s="273">
        <f>E4*0.06</f>
        <v>1709100</v>
      </c>
      <c r="F5" s="273"/>
      <c r="G5" s="273"/>
      <c r="H5" s="11"/>
      <c r="I5" s="33"/>
      <c r="J5" s="33"/>
      <c r="K5" s="6"/>
    </row>
    <row r="6" spans="1:13">
      <c r="A6" s="7"/>
      <c r="B6" s="5"/>
      <c r="C6" s="2"/>
      <c r="D6" s="39" t="s">
        <v>5</v>
      </c>
      <c r="E6" s="274">
        <f>SUM(E4:E5)</f>
        <v>30194100</v>
      </c>
      <c r="F6" s="274"/>
      <c r="G6" s="274"/>
      <c r="H6" s="11"/>
      <c r="I6" s="33"/>
      <c r="J6" s="33"/>
      <c r="K6" s="6"/>
    </row>
    <row r="7" spans="1:13" ht="21" customHeight="1">
      <c r="A7" s="265" t="s">
        <v>20</v>
      </c>
      <c r="B7" s="264" t="s">
        <v>16</v>
      </c>
      <c r="C7" s="262" t="s">
        <v>6</v>
      </c>
      <c r="D7" s="266" t="s">
        <v>7</v>
      </c>
      <c r="E7" s="268" t="s">
        <v>114</v>
      </c>
      <c r="F7" s="269"/>
      <c r="G7" s="269"/>
      <c r="H7" s="269"/>
      <c r="I7" s="270"/>
      <c r="J7" s="271" t="s">
        <v>178</v>
      </c>
      <c r="K7" s="271" t="s">
        <v>179</v>
      </c>
    </row>
    <row r="8" spans="1:13" ht="25.5" customHeight="1">
      <c r="A8" s="265"/>
      <c r="B8" s="264"/>
      <c r="C8" s="263"/>
      <c r="D8" s="267"/>
      <c r="E8" s="77" t="s">
        <v>200</v>
      </c>
      <c r="F8" s="77" t="s">
        <v>181</v>
      </c>
      <c r="G8" s="77" t="s">
        <v>182</v>
      </c>
      <c r="H8" s="77" t="s">
        <v>183</v>
      </c>
      <c r="I8" s="77" t="s">
        <v>177</v>
      </c>
      <c r="J8" s="271"/>
      <c r="K8" s="271"/>
    </row>
    <row r="9" spans="1:13" ht="16.5" customHeight="1">
      <c r="A9" s="311" t="s">
        <v>42</v>
      </c>
      <c r="B9" s="312"/>
      <c r="C9" s="312"/>
      <c r="D9" s="312"/>
      <c r="E9" s="312"/>
      <c r="F9" s="312"/>
      <c r="G9" s="312"/>
      <c r="H9" s="312"/>
      <c r="I9" s="312"/>
      <c r="J9" s="312"/>
      <c r="K9" s="312"/>
    </row>
    <row r="10" spans="1:13" ht="16.5" customHeight="1">
      <c r="A10" s="427" t="s">
        <v>250</v>
      </c>
      <c r="B10" s="339">
        <f>B3*14</f>
        <v>12600</v>
      </c>
      <c r="C10" s="329" t="s">
        <v>165</v>
      </c>
      <c r="D10" s="211" t="s">
        <v>251</v>
      </c>
      <c r="E10" s="339">
        <v>4</v>
      </c>
      <c r="F10" s="339">
        <v>948</v>
      </c>
      <c r="G10" s="339">
        <v>1.5</v>
      </c>
      <c r="H10" s="339">
        <v>1</v>
      </c>
      <c r="I10" s="339" t="s">
        <v>184</v>
      </c>
      <c r="J10" s="345">
        <f>(B10/2)*211</f>
        <v>1329300</v>
      </c>
      <c r="K10" s="329"/>
    </row>
    <row r="11" spans="1:13" ht="16.5" customHeight="1">
      <c r="A11" s="427"/>
      <c r="B11" s="330"/>
      <c r="C11" s="337"/>
      <c r="D11" s="211" t="s">
        <v>252</v>
      </c>
      <c r="E11" s="330"/>
      <c r="F11" s="330"/>
      <c r="G11" s="330"/>
      <c r="H11" s="330"/>
      <c r="I11" s="330"/>
      <c r="J11" s="346"/>
      <c r="K11" s="337"/>
    </row>
    <row r="12" spans="1:13" ht="16.5" customHeight="1">
      <c r="A12" s="427"/>
      <c r="B12" s="330"/>
      <c r="C12" s="337"/>
      <c r="D12" s="203" t="s">
        <v>280</v>
      </c>
      <c r="E12" s="330"/>
      <c r="F12" s="330"/>
      <c r="G12" s="330"/>
      <c r="H12" s="330"/>
      <c r="I12" s="330"/>
      <c r="J12" s="346"/>
      <c r="K12" s="337"/>
    </row>
    <row r="13" spans="1:13" ht="16.5" customHeight="1">
      <c r="A13" s="427"/>
      <c r="B13" s="330"/>
      <c r="C13" s="337"/>
      <c r="D13" s="203" t="s">
        <v>281</v>
      </c>
      <c r="E13" s="340"/>
      <c r="F13" s="340"/>
      <c r="G13" s="340"/>
      <c r="H13" s="340"/>
      <c r="I13" s="330"/>
      <c r="J13" s="347"/>
      <c r="K13" s="338"/>
      <c r="M13">
        <f>1000*1.5*214.96</f>
        <v>322440</v>
      </c>
    </row>
    <row r="14" spans="1:13" ht="16.5" customHeight="1">
      <c r="A14" s="427"/>
      <c r="B14" s="330"/>
      <c r="C14" s="337"/>
      <c r="D14" s="211" t="s">
        <v>253</v>
      </c>
      <c r="E14" s="339">
        <v>4</v>
      </c>
      <c r="F14" s="339">
        <v>948</v>
      </c>
      <c r="G14" s="339">
        <v>1.5</v>
      </c>
      <c r="H14" s="339">
        <v>1</v>
      </c>
      <c r="I14" s="330"/>
      <c r="J14" s="345">
        <f>(B10/2)*211</f>
        <v>1329300</v>
      </c>
      <c r="K14" s="339"/>
      <c r="M14">
        <f>J18/M13</f>
        <v>2.9447339039821361</v>
      </c>
    </row>
    <row r="15" spans="1:13" ht="16.5" customHeight="1">
      <c r="A15" s="427"/>
      <c r="B15" s="330"/>
      <c r="C15" s="337"/>
      <c r="D15" s="211" t="s">
        <v>254</v>
      </c>
      <c r="E15" s="330"/>
      <c r="F15" s="330"/>
      <c r="G15" s="330"/>
      <c r="H15" s="330"/>
      <c r="I15" s="330"/>
      <c r="J15" s="346"/>
      <c r="K15" s="330"/>
      <c r="M15">
        <f>214.96*1.5*6</f>
        <v>1934.6399999999999</v>
      </c>
    </row>
    <row r="16" spans="1:13" ht="16.5" customHeight="1">
      <c r="A16" s="427"/>
      <c r="B16" s="330"/>
      <c r="C16" s="337"/>
      <c r="D16" s="211" t="s">
        <v>255</v>
      </c>
      <c r="E16" s="330"/>
      <c r="F16" s="330"/>
      <c r="G16" s="330"/>
      <c r="H16" s="330"/>
      <c r="I16" s="330"/>
      <c r="J16" s="346"/>
      <c r="K16" s="330"/>
      <c r="M16">
        <f>J18/M15</f>
        <v>490.78898399702274</v>
      </c>
    </row>
    <row r="17" spans="1:13" ht="16.5" customHeight="1">
      <c r="A17" s="427"/>
      <c r="B17" s="340"/>
      <c r="C17" s="338"/>
      <c r="D17" s="212" t="s">
        <v>255</v>
      </c>
      <c r="E17" s="340"/>
      <c r="F17" s="340"/>
      <c r="G17" s="340"/>
      <c r="H17" s="340"/>
      <c r="I17" s="340"/>
      <c r="J17" s="347"/>
      <c r="K17" s="340"/>
    </row>
    <row r="18" spans="1:13" ht="16.5" customHeight="1">
      <c r="A18" s="427"/>
      <c r="B18" s="339">
        <f>B3*10</f>
        <v>9000</v>
      </c>
      <c r="C18" s="342" t="s">
        <v>165</v>
      </c>
      <c r="D18" s="211" t="s">
        <v>256</v>
      </c>
      <c r="E18" s="339">
        <v>3</v>
      </c>
      <c r="F18" s="339">
        <v>903</v>
      </c>
      <c r="G18" s="339">
        <v>1.5</v>
      </c>
      <c r="H18" s="339">
        <v>1</v>
      </c>
      <c r="I18" s="339" t="s">
        <v>184</v>
      </c>
      <c r="J18" s="339">
        <f>(B18/2)*211</f>
        <v>949500</v>
      </c>
      <c r="K18" s="329"/>
    </row>
    <row r="19" spans="1:13" ht="16.5" customHeight="1">
      <c r="A19" s="427"/>
      <c r="B19" s="330"/>
      <c r="C19" s="343"/>
      <c r="D19" s="211" t="s">
        <v>257</v>
      </c>
      <c r="E19" s="330"/>
      <c r="F19" s="330"/>
      <c r="G19" s="330"/>
      <c r="H19" s="330"/>
      <c r="I19" s="330"/>
      <c r="J19" s="330"/>
      <c r="K19" s="337"/>
    </row>
    <row r="20" spans="1:13" ht="16.5" customHeight="1">
      <c r="A20" s="427"/>
      <c r="B20" s="330"/>
      <c r="C20" s="343"/>
      <c r="D20" s="211" t="s">
        <v>258</v>
      </c>
      <c r="E20" s="340"/>
      <c r="F20" s="340"/>
      <c r="G20" s="340"/>
      <c r="H20" s="340"/>
      <c r="I20" s="330"/>
      <c r="J20" s="340"/>
      <c r="K20" s="338"/>
    </row>
    <row r="21" spans="1:13" ht="16.5" customHeight="1">
      <c r="A21" s="427"/>
      <c r="B21" s="330"/>
      <c r="C21" s="343"/>
      <c r="D21" s="211" t="s">
        <v>259</v>
      </c>
      <c r="E21" s="339">
        <v>3</v>
      </c>
      <c r="F21" s="339">
        <v>903</v>
      </c>
      <c r="G21" s="339">
        <v>1.5</v>
      </c>
      <c r="H21" s="339">
        <v>1</v>
      </c>
      <c r="I21" s="330"/>
      <c r="J21" s="339">
        <f>(B18/2)*211</f>
        <v>949500</v>
      </c>
      <c r="K21" s="339"/>
    </row>
    <row r="22" spans="1:13" ht="16.5" customHeight="1">
      <c r="A22" s="427"/>
      <c r="B22" s="330"/>
      <c r="C22" s="343"/>
      <c r="D22" s="211" t="s">
        <v>260</v>
      </c>
      <c r="E22" s="330"/>
      <c r="F22" s="330"/>
      <c r="G22" s="330"/>
      <c r="H22" s="330"/>
      <c r="I22" s="330"/>
      <c r="J22" s="330"/>
      <c r="K22" s="330"/>
    </row>
    <row r="23" spans="1:13" ht="16.5" customHeight="1">
      <c r="A23" s="427"/>
      <c r="B23" s="340"/>
      <c r="C23" s="344"/>
      <c r="D23" s="213" t="s">
        <v>261</v>
      </c>
      <c r="E23" s="340"/>
      <c r="F23" s="340"/>
      <c r="G23" s="340"/>
      <c r="H23" s="340"/>
      <c r="I23" s="340"/>
      <c r="J23" s="340"/>
      <c r="K23" s="340"/>
    </row>
    <row r="24" spans="1:13" ht="16.5" customHeight="1">
      <c r="A24" s="427"/>
      <c r="B24" s="327">
        <f>B3*10</f>
        <v>9000</v>
      </c>
      <c r="C24" s="329" t="s">
        <v>190</v>
      </c>
      <c r="D24" s="213" t="s">
        <v>262</v>
      </c>
      <c r="E24" s="329" t="s">
        <v>430</v>
      </c>
      <c r="F24" s="339">
        <v>1</v>
      </c>
      <c r="G24" s="339">
        <v>1</v>
      </c>
      <c r="H24" s="339">
        <v>1</v>
      </c>
      <c r="I24" s="339" t="s">
        <v>184</v>
      </c>
      <c r="J24" s="339">
        <f>(B24/2)*211</f>
        <v>949500</v>
      </c>
      <c r="K24" s="329"/>
    </row>
    <row r="25" spans="1:13" ht="16.5" customHeight="1">
      <c r="A25" s="427"/>
      <c r="B25" s="328"/>
      <c r="C25" s="337"/>
      <c r="D25" s="213" t="s">
        <v>263</v>
      </c>
      <c r="E25" s="338"/>
      <c r="F25" s="340"/>
      <c r="G25" s="340"/>
      <c r="H25" s="340"/>
      <c r="I25" s="330"/>
      <c r="J25" s="340"/>
      <c r="K25" s="338"/>
    </row>
    <row r="26" spans="1:13" ht="16.5" customHeight="1">
      <c r="A26" s="427"/>
      <c r="B26" s="328"/>
      <c r="C26" s="337"/>
      <c r="D26" s="213" t="s">
        <v>264</v>
      </c>
      <c r="E26" s="329" t="s">
        <v>430</v>
      </c>
      <c r="F26" s="339">
        <v>1</v>
      </c>
      <c r="G26" s="339">
        <v>1</v>
      </c>
      <c r="H26" s="339">
        <v>1</v>
      </c>
      <c r="I26" s="330"/>
      <c r="J26" s="339">
        <f>(B24/2)*211</f>
        <v>949500</v>
      </c>
      <c r="K26" s="339"/>
      <c r="M26">
        <f>B28/3</f>
        <v>2400</v>
      </c>
    </row>
    <row r="27" spans="1:13" ht="16.5" customHeight="1">
      <c r="A27" s="427"/>
      <c r="B27" s="341"/>
      <c r="C27" s="338"/>
      <c r="D27" s="213" t="s">
        <v>265</v>
      </c>
      <c r="E27" s="338"/>
      <c r="F27" s="340"/>
      <c r="G27" s="340"/>
      <c r="H27" s="340"/>
      <c r="I27" s="340"/>
      <c r="J27" s="340"/>
      <c r="K27" s="340"/>
    </row>
    <row r="28" spans="1:13" ht="16.5" customHeight="1">
      <c r="A28" s="427"/>
      <c r="B28" s="327">
        <f>B3*8</f>
        <v>7200</v>
      </c>
      <c r="C28" s="329" t="s">
        <v>190</v>
      </c>
      <c r="D28" s="213" t="s">
        <v>266</v>
      </c>
      <c r="E28" s="222" t="s">
        <v>462</v>
      </c>
      <c r="F28" s="223">
        <v>1</v>
      </c>
      <c r="G28" s="223">
        <v>1</v>
      </c>
      <c r="H28" s="223">
        <v>1</v>
      </c>
      <c r="I28" s="339" t="s">
        <v>184</v>
      </c>
      <c r="J28" s="212">
        <f>2400*211</f>
        <v>506400</v>
      </c>
      <c r="K28" s="221"/>
      <c r="M28">
        <f>2000*194</f>
        <v>388000</v>
      </c>
    </row>
    <row r="29" spans="1:13" ht="16.5" customHeight="1">
      <c r="A29" s="427"/>
      <c r="B29" s="328"/>
      <c r="C29" s="330"/>
      <c r="D29" s="213" t="s">
        <v>267</v>
      </c>
      <c r="E29" s="329" t="s">
        <v>463</v>
      </c>
      <c r="F29" s="339">
        <v>1</v>
      </c>
      <c r="G29" s="339">
        <v>1</v>
      </c>
      <c r="H29" s="339">
        <v>1</v>
      </c>
      <c r="I29" s="330"/>
      <c r="J29" s="339">
        <f>2400*2*211</f>
        <v>1012800</v>
      </c>
      <c r="K29" s="339"/>
      <c r="M29">
        <f>J28/M28</f>
        <v>1.3051546391752578</v>
      </c>
    </row>
    <row r="30" spans="1:13" ht="16.5" customHeight="1">
      <c r="A30" s="427"/>
      <c r="B30" s="328"/>
      <c r="C30" s="340"/>
      <c r="D30" s="213" t="s">
        <v>268</v>
      </c>
      <c r="E30" s="338"/>
      <c r="F30" s="340"/>
      <c r="G30" s="340"/>
      <c r="H30" s="340"/>
      <c r="I30" s="330"/>
      <c r="J30" s="340"/>
      <c r="K30" s="340"/>
      <c r="M30">
        <f>214.96*5*1.5</f>
        <v>1612.1999999999998</v>
      </c>
    </row>
    <row r="31" spans="1:13" ht="16.5" customHeight="1">
      <c r="A31" s="427"/>
      <c r="B31" s="327">
        <f>B3*10</f>
        <v>9000</v>
      </c>
      <c r="C31" s="329" t="s">
        <v>190</v>
      </c>
      <c r="D31" s="213" t="s">
        <v>270</v>
      </c>
      <c r="E31" s="329" t="s">
        <v>464</v>
      </c>
      <c r="F31" s="339">
        <v>1</v>
      </c>
      <c r="G31" s="339">
        <v>1</v>
      </c>
      <c r="H31" s="339">
        <v>1</v>
      </c>
      <c r="I31" s="339" t="s">
        <v>184</v>
      </c>
      <c r="J31" s="339">
        <f>(B31/2)*211</f>
        <v>949500</v>
      </c>
      <c r="K31" s="329"/>
      <c r="M31">
        <f>J37/M30</f>
        <v>706.73613695571282</v>
      </c>
    </row>
    <row r="32" spans="1:13" ht="16.5" customHeight="1">
      <c r="A32" s="427"/>
      <c r="B32" s="328"/>
      <c r="C32" s="337"/>
      <c r="D32" s="213" t="s">
        <v>271</v>
      </c>
      <c r="E32" s="338"/>
      <c r="F32" s="340"/>
      <c r="G32" s="340"/>
      <c r="H32" s="340"/>
      <c r="I32" s="330"/>
      <c r="J32" s="340"/>
      <c r="K32" s="338"/>
    </row>
    <row r="33" spans="1:15" ht="16.5" customHeight="1">
      <c r="A33" s="427"/>
      <c r="B33" s="328"/>
      <c r="C33" s="337"/>
      <c r="D33" s="213" t="s">
        <v>272</v>
      </c>
      <c r="E33" s="329" t="s">
        <v>464</v>
      </c>
      <c r="F33" s="339">
        <v>1</v>
      </c>
      <c r="G33" s="339">
        <v>1</v>
      </c>
      <c r="H33" s="339">
        <v>1</v>
      </c>
      <c r="I33" s="330"/>
      <c r="J33" s="339">
        <f>(B31/2)*211</f>
        <v>949500</v>
      </c>
      <c r="K33" s="339"/>
    </row>
    <row r="34" spans="1:15" ht="16.5" customHeight="1">
      <c r="A34" s="427"/>
      <c r="B34" s="341"/>
      <c r="C34" s="338"/>
      <c r="D34" s="213" t="s">
        <v>273</v>
      </c>
      <c r="E34" s="338"/>
      <c r="F34" s="340"/>
      <c r="G34" s="340"/>
      <c r="H34" s="340"/>
      <c r="I34" s="340"/>
      <c r="J34" s="340"/>
      <c r="K34" s="340"/>
    </row>
    <row r="35" spans="1:15" ht="16.5" customHeight="1">
      <c r="A35" s="427"/>
      <c r="B35" s="327">
        <f>B3*5</f>
        <v>4500</v>
      </c>
      <c r="C35" s="339" t="s">
        <v>190</v>
      </c>
      <c r="D35" s="213" t="s">
        <v>274</v>
      </c>
      <c r="E35" s="329" t="s">
        <v>464</v>
      </c>
      <c r="F35" s="339">
        <v>1</v>
      </c>
      <c r="G35" s="339">
        <v>1</v>
      </c>
      <c r="H35" s="339">
        <v>1</v>
      </c>
      <c r="I35" s="339" t="s">
        <v>184</v>
      </c>
      <c r="J35" s="339">
        <f>B35*211</f>
        <v>949500</v>
      </c>
      <c r="K35" s="329"/>
      <c r="M35">
        <f>B37/5</f>
        <v>1800</v>
      </c>
    </row>
    <row r="36" spans="1:15" ht="16.5" customHeight="1">
      <c r="A36" s="427"/>
      <c r="B36" s="328"/>
      <c r="C36" s="340"/>
      <c r="D36" s="213" t="s">
        <v>275</v>
      </c>
      <c r="E36" s="330"/>
      <c r="F36" s="330"/>
      <c r="G36" s="330"/>
      <c r="H36" s="330"/>
      <c r="I36" s="330"/>
      <c r="J36" s="330"/>
      <c r="K36" s="330"/>
    </row>
    <row r="37" spans="1:15" ht="16.5" customHeight="1">
      <c r="A37" s="427"/>
      <c r="B37" s="339">
        <f>B3*10</f>
        <v>9000</v>
      </c>
      <c r="C37" s="329" t="s">
        <v>269</v>
      </c>
      <c r="D37" s="213" t="s">
        <v>276</v>
      </c>
      <c r="E37" s="339">
        <v>3</v>
      </c>
      <c r="F37" s="339">
        <v>1083</v>
      </c>
      <c r="G37" s="339">
        <v>1.5</v>
      </c>
      <c r="H37" s="339">
        <v>1</v>
      </c>
      <c r="I37" s="339" t="s">
        <v>184</v>
      </c>
      <c r="J37" s="339">
        <f>1800*3*211</f>
        <v>1139400</v>
      </c>
      <c r="K37" s="329"/>
      <c r="O37" s="213"/>
    </row>
    <row r="38" spans="1:15" ht="16.5" customHeight="1">
      <c r="A38" s="427"/>
      <c r="B38" s="330"/>
      <c r="C38" s="337"/>
      <c r="D38" s="213" t="s">
        <v>280</v>
      </c>
      <c r="E38" s="330"/>
      <c r="F38" s="330"/>
      <c r="G38" s="330"/>
      <c r="H38" s="330"/>
      <c r="I38" s="330"/>
      <c r="J38" s="330"/>
      <c r="K38" s="337"/>
    </row>
    <row r="39" spans="1:15" ht="16.5" customHeight="1">
      <c r="A39" s="427"/>
      <c r="B39" s="330"/>
      <c r="C39" s="337"/>
      <c r="D39" s="213" t="s">
        <v>281</v>
      </c>
      <c r="E39" s="340"/>
      <c r="F39" s="340"/>
      <c r="G39" s="340"/>
      <c r="H39" s="340"/>
      <c r="I39" s="330"/>
      <c r="J39" s="340"/>
      <c r="K39" s="338"/>
    </row>
    <row r="40" spans="1:15" ht="16.5" customHeight="1">
      <c r="A40" s="427"/>
      <c r="B40" s="330"/>
      <c r="C40" s="337"/>
      <c r="D40" s="219" t="s">
        <v>277</v>
      </c>
      <c r="E40" s="339">
        <v>2</v>
      </c>
      <c r="F40" s="339">
        <v>1083</v>
      </c>
      <c r="G40" s="339">
        <v>1.5</v>
      </c>
      <c r="H40" s="339">
        <v>1</v>
      </c>
      <c r="I40" s="330"/>
      <c r="J40" s="339">
        <f>1800*2*211</f>
        <v>759600</v>
      </c>
      <c r="K40" s="339"/>
      <c r="M40" s="203"/>
      <c r="O40" s="213"/>
    </row>
    <row r="41" spans="1:15" ht="16.5" customHeight="1">
      <c r="A41" s="427"/>
      <c r="B41" s="340"/>
      <c r="C41" s="338"/>
      <c r="D41" s="213" t="s">
        <v>278</v>
      </c>
      <c r="E41" s="340"/>
      <c r="F41" s="340"/>
      <c r="G41" s="340"/>
      <c r="H41" s="340"/>
      <c r="I41" s="340"/>
      <c r="J41" s="340"/>
      <c r="K41" s="340"/>
      <c r="M41" s="203"/>
      <c r="O41" s="213"/>
    </row>
    <row r="42" spans="1:15" ht="16.5" customHeight="1">
      <c r="A42" s="427"/>
      <c r="B42" s="214">
        <f>B3*2</f>
        <v>1800</v>
      </c>
      <c r="C42" s="215" t="s">
        <v>269</v>
      </c>
      <c r="D42" s="213" t="s">
        <v>279</v>
      </c>
      <c r="E42" s="214">
        <v>1</v>
      </c>
      <c r="F42" s="214">
        <v>1070</v>
      </c>
      <c r="G42" s="214">
        <v>1.5</v>
      </c>
      <c r="H42" s="214">
        <v>1</v>
      </c>
      <c r="I42" s="214" t="s">
        <v>184</v>
      </c>
      <c r="J42" s="214">
        <f>B42*211</f>
        <v>379800</v>
      </c>
      <c r="K42" s="211"/>
    </row>
    <row r="43" spans="1:15" ht="16.5" customHeight="1">
      <c r="A43" s="238" t="s">
        <v>467</v>
      </c>
      <c r="B43" s="240">
        <v>100</v>
      </c>
      <c r="C43" s="239" t="s">
        <v>115</v>
      </c>
      <c r="D43" s="213" t="s">
        <v>480</v>
      </c>
      <c r="E43" s="240">
        <v>1</v>
      </c>
      <c r="F43" s="240">
        <v>80</v>
      </c>
      <c r="G43" s="240"/>
      <c r="H43" s="240">
        <v>5</v>
      </c>
      <c r="I43" s="237" t="s">
        <v>184</v>
      </c>
      <c r="J43" s="240">
        <v>6454000</v>
      </c>
      <c r="K43" s="237"/>
    </row>
    <row r="44" spans="1:15">
      <c r="A44" s="325" t="s">
        <v>41</v>
      </c>
      <c r="B44" s="325"/>
      <c r="C44" s="325"/>
      <c r="D44" s="325"/>
      <c r="E44" s="325"/>
      <c r="F44" s="325"/>
      <c r="G44" s="325"/>
      <c r="H44" s="325"/>
      <c r="I44" s="325"/>
      <c r="J44" s="325"/>
      <c r="K44" s="325"/>
    </row>
    <row r="45" spans="1:15" ht="15" customHeight="1">
      <c r="A45" s="247" t="s">
        <v>162</v>
      </c>
      <c r="B45" s="245">
        <v>100</v>
      </c>
      <c r="C45" s="326" t="s">
        <v>189</v>
      </c>
      <c r="D45" s="245" t="s">
        <v>478</v>
      </c>
      <c r="E45" s="252">
        <v>10</v>
      </c>
      <c r="F45" s="252">
        <v>3</v>
      </c>
      <c r="G45" s="252">
        <v>2</v>
      </c>
      <c r="H45" s="252">
        <v>1.8</v>
      </c>
      <c r="I45" s="333" t="s">
        <v>184</v>
      </c>
      <c r="J45" s="245">
        <v>1200000</v>
      </c>
      <c r="K45" s="257"/>
    </row>
    <row r="46" spans="1:15" ht="39" customHeight="1">
      <c r="A46" s="249"/>
      <c r="B46" s="246"/>
      <c r="C46" s="326"/>
      <c r="D46" s="250"/>
      <c r="E46" s="251"/>
      <c r="F46" s="251"/>
      <c r="G46" s="251"/>
      <c r="H46" s="251"/>
      <c r="I46" s="334"/>
      <c r="J46" s="246"/>
      <c r="K46" s="258"/>
    </row>
    <row r="47" spans="1:15" ht="15" customHeight="1">
      <c r="A47" s="247" t="s">
        <v>143</v>
      </c>
      <c r="B47" s="245">
        <f>B3*6</f>
        <v>5400</v>
      </c>
      <c r="C47" s="335" t="s">
        <v>185</v>
      </c>
      <c r="D47" s="216" t="s">
        <v>285</v>
      </c>
      <c r="E47" s="252">
        <v>6</v>
      </c>
      <c r="F47" s="252">
        <v>84</v>
      </c>
      <c r="G47" s="252">
        <v>4</v>
      </c>
      <c r="H47" s="252">
        <v>2</v>
      </c>
      <c r="I47" s="245" t="s">
        <v>184</v>
      </c>
      <c r="J47" s="245">
        <f>B47*211</f>
        <v>1139400</v>
      </c>
      <c r="K47" s="257"/>
    </row>
    <row r="48" spans="1:15" ht="15" customHeight="1">
      <c r="A48" s="248"/>
      <c r="B48" s="250"/>
      <c r="C48" s="336"/>
      <c r="D48" s="218" t="s">
        <v>293</v>
      </c>
      <c r="E48" s="315"/>
      <c r="F48" s="315"/>
      <c r="G48" s="315"/>
      <c r="H48" s="315"/>
      <c r="I48" s="250"/>
      <c r="J48" s="250"/>
      <c r="K48" s="321"/>
    </row>
    <row r="49" spans="1:14" ht="15" customHeight="1">
      <c r="A49" s="248"/>
      <c r="B49" s="250"/>
      <c r="C49" s="336"/>
      <c r="D49" s="218" t="s">
        <v>294</v>
      </c>
      <c r="E49" s="315"/>
      <c r="F49" s="315"/>
      <c r="G49" s="315"/>
      <c r="H49" s="315"/>
      <c r="I49" s="250"/>
      <c r="J49" s="250"/>
      <c r="K49" s="321"/>
    </row>
    <row r="50" spans="1:14" ht="15" customHeight="1">
      <c r="A50" s="248"/>
      <c r="B50" s="250"/>
      <c r="C50" s="336"/>
      <c r="D50" s="218" t="s">
        <v>295</v>
      </c>
      <c r="E50" s="315"/>
      <c r="F50" s="315"/>
      <c r="G50" s="315"/>
      <c r="H50" s="315"/>
      <c r="I50" s="250"/>
      <c r="J50" s="250"/>
      <c r="K50" s="321"/>
    </row>
    <row r="51" spans="1:14" ht="15" customHeight="1">
      <c r="A51" s="248"/>
      <c r="B51" s="250"/>
      <c r="C51" s="336"/>
      <c r="D51" s="218" t="s">
        <v>296</v>
      </c>
      <c r="E51" s="315"/>
      <c r="F51" s="315"/>
      <c r="G51" s="315"/>
      <c r="H51" s="315"/>
      <c r="I51" s="250"/>
      <c r="J51" s="250"/>
      <c r="K51" s="321"/>
    </row>
    <row r="52" spans="1:14" ht="15" customHeight="1">
      <c r="A52" s="248"/>
      <c r="B52" s="250"/>
      <c r="C52" s="336"/>
      <c r="D52" s="218" t="s">
        <v>297</v>
      </c>
      <c r="E52" s="315"/>
      <c r="F52" s="315"/>
      <c r="G52" s="315"/>
      <c r="H52" s="315"/>
      <c r="I52" s="250"/>
      <c r="J52" s="250"/>
      <c r="K52" s="321"/>
    </row>
    <row r="53" spans="1:14" ht="15" customHeight="1">
      <c r="A53" s="248"/>
      <c r="B53" s="246"/>
      <c r="C53" s="336"/>
      <c r="D53" s="217" t="s">
        <v>292</v>
      </c>
      <c r="E53" s="251"/>
      <c r="F53" s="251"/>
      <c r="G53" s="251"/>
      <c r="H53" s="251"/>
      <c r="I53" s="246"/>
      <c r="J53" s="246"/>
      <c r="K53" s="321"/>
    </row>
    <row r="54" spans="1:14" ht="15" customHeight="1">
      <c r="A54" s="248"/>
      <c r="B54" s="245">
        <f>B3*6</f>
        <v>5400</v>
      </c>
      <c r="C54" s="336"/>
      <c r="D54" s="202" t="s">
        <v>428</v>
      </c>
      <c r="E54" s="252">
        <v>6</v>
      </c>
      <c r="F54" s="252">
        <v>84</v>
      </c>
      <c r="G54" s="252">
        <v>4</v>
      </c>
      <c r="H54" s="252">
        <v>2</v>
      </c>
      <c r="I54" s="245" t="s">
        <v>184</v>
      </c>
      <c r="J54" s="245">
        <f>B54*211</f>
        <v>1139400</v>
      </c>
      <c r="K54" s="321"/>
    </row>
    <row r="55" spans="1:14" ht="15" customHeight="1">
      <c r="A55" s="248"/>
      <c r="B55" s="250"/>
      <c r="C55" s="336"/>
      <c r="D55" s="202" t="s">
        <v>429</v>
      </c>
      <c r="E55" s="315"/>
      <c r="F55" s="315"/>
      <c r="G55" s="315"/>
      <c r="H55" s="315"/>
      <c r="I55" s="250"/>
      <c r="J55" s="250"/>
      <c r="K55" s="321"/>
    </row>
    <row r="56" spans="1:14">
      <c r="A56" s="248"/>
      <c r="B56" s="250"/>
      <c r="C56" s="336"/>
      <c r="D56" s="202" t="s">
        <v>286</v>
      </c>
      <c r="E56" s="315"/>
      <c r="F56" s="315"/>
      <c r="G56" s="315"/>
      <c r="H56" s="315"/>
      <c r="I56" s="250"/>
      <c r="J56" s="250"/>
      <c r="K56" s="321"/>
    </row>
    <row r="57" spans="1:14">
      <c r="A57" s="248"/>
      <c r="B57" s="250"/>
      <c r="C57" s="336"/>
      <c r="D57" s="202" t="s">
        <v>152</v>
      </c>
      <c r="E57" s="315"/>
      <c r="F57" s="315"/>
      <c r="G57" s="315"/>
      <c r="H57" s="315"/>
      <c r="I57" s="250"/>
      <c r="J57" s="250"/>
      <c r="K57" s="321"/>
    </row>
    <row r="58" spans="1:14">
      <c r="A58" s="248"/>
      <c r="B58" s="250"/>
      <c r="C58" s="336"/>
      <c r="D58" s="202" t="s">
        <v>287</v>
      </c>
      <c r="E58" s="315"/>
      <c r="F58" s="315"/>
      <c r="G58" s="315"/>
      <c r="H58" s="315"/>
      <c r="I58" s="250"/>
      <c r="J58" s="250"/>
      <c r="K58" s="321"/>
      <c r="N58" s="202"/>
    </row>
    <row r="59" spans="1:14">
      <c r="A59" s="248"/>
      <c r="B59" s="250"/>
      <c r="C59" s="336"/>
      <c r="D59" s="202" t="s">
        <v>288</v>
      </c>
      <c r="E59" s="315"/>
      <c r="F59" s="315"/>
      <c r="G59" s="315"/>
      <c r="H59" s="315"/>
      <c r="I59" s="250"/>
      <c r="J59" s="250"/>
      <c r="K59" s="321"/>
      <c r="N59" s="202"/>
    </row>
    <row r="60" spans="1:14">
      <c r="A60" s="248"/>
      <c r="B60" s="246"/>
      <c r="C60" s="336"/>
      <c r="D60" s="198" t="s">
        <v>289</v>
      </c>
      <c r="E60" s="251"/>
      <c r="F60" s="251"/>
      <c r="G60" s="251"/>
      <c r="H60" s="251"/>
      <c r="I60" s="246"/>
      <c r="J60" s="246"/>
      <c r="K60" s="321"/>
      <c r="N60" s="197"/>
    </row>
    <row r="61" spans="1:14">
      <c r="A61" s="248"/>
      <c r="B61" s="245">
        <f>B3*3</f>
        <v>2700</v>
      </c>
      <c r="C61" s="254"/>
      <c r="D61" s="82" t="s">
        <v>290</v>
      </c>
      <c r="E61" s="252">
        <v>3</v>
      </c>
      <c r="F61" s="252">
        <v>84</v>
      </c>
      <c r="G61" s="252">
        <v>4</v>
      </c>
      <c r="H61" s="252">
        <v>2</v>
      </c>
      <c r="I61" s="245" t="s">
        <v>184</v>
      </c>
      <c r="J61" s="245">
        <f>B61*211</f>
        <v>569700</v>
      </c>
      <c r="K61" s="257"/>
      <c r="N61" s="202"/>
    </row>
    <row r="62" spans="1:14">
      <c r="A62" s="248"/>
      <c r="B62" s="250"/>
      <c r="C62" s="254"/>
      <c r="D62" s="82" t="s">
        <v>151</v>
      </c>
      <c r="E62" s="315"/>
      <c r="F62" s="315"/>
      <c r="G62" s="315"/>
      <c r="H62" s="315"/>
      <c r="I62" s="315"/>
      <c r="J62" s="250"/>
      <c r="K62" s="321"/>
      <c r="N62" s="202"/>
    </row>
    <row r="63" spans="1:14">
      <c r="A63" s="248"/>
      <c r="B63" s="250"/>
      <c r="C63" s="254"/>
      <c r="D63" s="82" t="s">
        <v>291</v>
      </c>
      <c r="E63" s="315"/>
      <c r="F63" s="315"/>
      <c r="G63" s="315"/>
      <c r="H63" s="315"/>
      <c r="I63" s="315"/>
      <c r="J63" s="250"/>
      <c r="K63" s="321"/>
      <c r="N63" s="202"/>
    </row>
    <row r="64" spans="1:14">
      <c r="A64" s="248"/>
      <c r="B64" s="245">
        <f>B3*3</f>
        <v>2700</v>
      </c>
      <c r="C64" s="254"/>
      <c r="D64" s="197" t="s">
        <v>298</v>
      </c>
      <c r="E64" s="252">
        <v>3</v>
      </c>
      <c r="F64" s="252">
        <v>84</v>
      </c>
      <c r="G64" s="252">
        <v>4</v>
      </c>
      <c r="H64" s="252">
        <v>2</v>
      </c>
      <c r="I64" s="245" t="s">
        <v>184</v>
      </c>
      <c r="J64" s="245">
        <f>B64*211</f>
        <v>569700</v>
      </c>
      <c r="K64" s="257"/>
    </row>
    <row r="65" spans="1:14">
      <c r="A65" s="248"/>
      <c r="B65" s="250"/>
      <c r="C65" s="254"/>
      <c r="D65" s="202" t="s">
        <v>299</v>
      </c>
      <c r="E65" s="315"/>
      <c r="F65" s="315"/>
      <c r="G65" s="315"/>
      <c r="H65" s="315"/>
      <c r="I65" s="315"/>
      <c r="J65" s="250"/>
      <c r="K65" s="321"/>
    </row>
    <row r="66" spans="1:14">
      <c r="A66" s="248"/>
      <c r="B66" s="246"/>
      <c r="C66" s="255"/>
      <c r="D66" s="198" t="s">
        <v>300</v>
      </c>
      <c r="E66" s="251"/>
      <c r="F66" s="251"/>
      <c r="G66" s="251"/>
      <c r="H66" s="251"/>
      <c r="I66" s="251"/>
      <c r="J66" s="246"/>
      <c r="K66" s="258"/>
    </row>
    <row r="67" spans="1:14">
      <c r="A67" s="259" t="s">
        <v>153</v>
      </c>
      <c r="B67" s="260"/>
      <c r="C67" s="260"/>
      <c r="D67" s="260"/>
      <c r="E67" s="260"/>
      <c r="F67" s="260"/>
      <c r="G67" s="260"/>
      <c r="H67" s="260"/>
      <c r="I67" s="260"/>
      <c r="J67" s="260"/>
      <c r="K67" s="260"/>
    </row>
    <row r="68" spans="1:14">
      <c r="A68" s="247" t="s">
        <v>154</v>
      </c>
      <c r="B68" s="245">
        <v>331</v>
      </c>
      <c r="C68" s="253" t="s">
        <v>155</v>
      </c>
      <c r="D68" s="245" t="s">
        <v>156</v>
      </c>
      <c r="E68" s="252">
        <v>1</v>
      </c>
      <c r="F68" s="252">
        <v>9</v>
      </c>
      <c r="G68" s="252">
        <v>5</v>
      </c>
      <c r="H68" s="252">
        <v>3.5</v>
      </c>
      <c r="I68" s="245" t="s">
        <v>187</v>
      </c>
      <c r="J68" s="247">
        <v>520000</v>
      </c>
      <c r="K68" s="247"/>
    </row>
    <row r="69" spans="1:14" ht="76.5" customHeight="1">
      <c r="A69" s="249"/>
      <c r="B69" s="246"/>
      <c r="C69" s="261"/>
      <c r="D69" s="246"/>
      <c r="E69" s="251"/>
      <c r="F69" s="251"/>
      <c r="G69" s="251"/>
      <c r="H69" s="251"/>
      <c r="I69" s="246"/>
      <c r="J69" s="249"/>
      <c r="K69" s="249"/>
    </row>
    <row r="70" spans="1:14">
      <c r="A70" s="286" t="s">
        <v>79</v>
      </c>
      <c r="B70" s="286"/>
      <c r="C70" s="286"/>
      <c r="D70" s="286"/>
      <c r="E70" s="286"/>
      <c r="F70" s="286"/>
      <c r="G70" s="286"/>
      <c r="H70" s="286"/>
      <c r="I70" s="286"/>
      <c r="J70" s="286"/>
      <c r="K70" s="286"/>
    </row>
    <row r="71" spans="1:14">
      <c r="A71" s="247" t="s">
        <v>283</v>
      </c>
      <c r="B71" s="245">
        <f>B3*3</f>
        <v>2700</v>
      </c>
      <c r="C71" s="245" t="s">
        <v>157</v>
      </c>
      <c r="D71" s="38" t="s">
        <v>284</v>
      </c>
      <c r="E71" s="23">
        <v>1</v>
      </c>
      <c r="F71" s="23">
        <v>2008</v>
      </c>
      <c r="G71" s="23">
        <v>2</v>
      </c>
      <c r="H71" s="66">
        <v>1</v>
      </c>
      <c r="I71" s="257" t="s">
        <v>184</v>
      </c>
      <c r="J71" s="257">
        <f>B71*211</f>
        <v>569700</v>
      </c>
      <c r="K71" s="245"/>
    </row>
    <row r="72" spans="1:14" ht="45">
      <c r="A72" s="249"/>
      <c r="B72" s="246"/>
      <c r="C72" s="246"/>
      <c r="D72" s="36" t="s">
        <v>158</v>
      </c>
      <c r="E72" s="23">
        <v>1</v>
      </c>
      <c r="F72" s="23">
        <v>224</v>
      </c>
      <c r="G72" s="23">
        <v>2</v>
      </c>
      <c r="H72" s="66">
        <v>1</v>
      </c>
      <c r="I72" s="258"/>
      <c r="J72" s="258"/>
      <c r="K72" s="246"/>
    </row>
    <row r="73" spans="1:14" ht="15" customHeight="1">
      <c r="A73" s="253" t="s">
        <v>159</v>
      </c>
      <c r="B73" s="245">
        <v>331</v>
      </c>
      <c r="C73" s="331" t="s">
        <v>282</v>
      </c>
      <c r="D73" s="245" t="s">
        <v>160</v>
      </c>
      <c r="E73" s="252">
        <v>1</v>
      </c>
      <c r="F73" s="252">
        <v>9</v>
      </c>
      <c r="G73" s="252">
        <v>4</v>
      </c>
      <c r="H73" s="245">
        <v>3.5</v>
      </c>
      <c r="I73" s="257" t="s">
        <v>184</v>
      </c>
      <c r="J73" s="257">
        <v>520000</v>
      </c>
      <c r="K73" s="245"/>
    </row>
    <row r="74" spans="1:14">
      <c r="A74" s="254"/>
      <c r="B74" s="246"/>
      <c r="C74" s="332"/>
      <c r="D74" s="246"/>
      <c r="E74" s="251"/>
      <c r="F74" s="251"/>
      <c r="G74" s="251"/>
      <c r="H74" s="246"/>
      <c r="I74" s="258"/>
      <c r="J74" s="258"/>
      <c r="K74" s="246"/>
    </row>
    <row r="75" spans="1:14">
      <c r="A75" s="254"/>
      <c r="B75" s="245">
        <v>500</v>
      </c>
      <c r="C75" s="253" t="s">
        <v>161</v>
      </c>
      <c r="D75" s="245" t="s">
        <v>166</v>
      </c>
      <c r="E75" s="252">
        <v>1</v>
      </c>
      <c r="F75" s="252">
        <v>10</v>
      </c>
      <c r="G75" s="252">
        <v>8</v>
      </c>
      <c r="H75" s="245">
        <v>3.5</v>
      </c>
      <c r="I75" s="257" t="s">
        <v>184</v>
      </c>
      <c r="J75" s="257">
        <v>1200000</v>
      </c>
      <c r="K75" s="245"/>
      <c r="N75" s="59"/>
    </row>
    <row r="76" spans="1:14" ht="20.25" customHeight="1">
      <c r="A76" s="254"/>
      <c r="B76" s="246"/>
      <c r="C76" s="255"/>
      <c r="D76" s="246"/>
      <c r="E76" s="251"/>
      <c r="F76" s="251"/>
      <c r="G76" s="251"/>
      <c r="H76" s="246"/>
      <c r="I76" s="258"/>
      <c r="J76" s="258"/>
      <c r="K76" s="246"/>
      <c r="N76" s="92"/>
    </row>
    <row r="77" spans="1:14" ht="28.5" customHeight="1">
      <c r="A77" s="255"/>
      <c r="B77" s="66">
        <v>200</v>
      </c>
      <c r="C77" s="241" t="s">
        <v>479</v>
      </c>
      <c r="D77" s="66" t="s">
        <v>166</v>
      </c>
      <c r="E77" s="23">
        <v>1</v>
      </c>
      <c r="F77" s="23">
        <v>12</v>
      </c>
      <c r="G77" s="23">
        <v>8</v>
      </c>
      <c r="H77" s="66">
        <v>3.5</v>
      </c>
      <c r="I77" s="34"/>
      <c r="J77" s="34">
        <v>1500000</v>
      </c>
      <c r="K77" s="66"/>
      <c r="N77" s="92"/>
    </row>
    <row r="78" spans="1:14">
      <c r="B78" s="28">
        <f>B10+B18+B24+B28+B31+B35+B37+B42+B47+B61+B71+B64+B54</f>
        <v>81000</v>
      </c>
      <c r="H78" s="44">
        <f>J71+J64+J61+J54+J47+J42+J37+J35+J31+J28+J24+J18+J10+J40+J33+J29+J26+J21+J14</f>
        <v>17091000</v>
      </c>
      <c r="I78" s="44">
        <f>J75+J73+J45+J68+J77+J43</f>
        <v>11394000</v>
      </c>
      <c r="J78" s="44">
        <f>I78+H78</f>
        <v>28485000</v>
      </c>
      <c r="K78" s="56"/>
      <c r="N78" s="59"/>
    </row>
    <row r="79" spans="1:14">
      <c r="B79" s="29">
        <f>B3*90</f>
        <v>81000</v>
      </c>
      <c r="H79" s="30">
        <f>E2</f>
        <v>17091000</v>
      </c>
      <c r="I79" s="45">
        <f>E3</f>
        <v>11394000</v>
      </c>
      <c r="J79" s="45">
        <f>H79+I79</f>
        <v>28485000</v>
      </c>
      <c r="K79" s="56"/>
      <c r="N79" s="59"/>
    </row>
    <row r="80" spans="1:14">
      <c r="A80" s="8" t="s">
        <v>9</v>
      </c>
      <c r="C80" s="31">
        <f>H78/100000</f>
        <v>170.91</v>
      </c>
      <c r="D80" s="41" t="s">
        <v>11</v>
      </c>
      <c r="K80" s="56"/>
      <c r="L80" s="59">
        <f>I79-I78</f>
        <v>0</v>
      </c>
      <c r="M80" s="59"/>
    </row>
    <row r="81" spans="1:11">
      <c r="A81" s="8" t="s">
        <v>10</v>
      </c>
      <c r="C81" s="31">
        <f>I79/100000</f>
        <v>113.94</v>
      </c>
      <c r="D81" s="41" t="s">
        <v>11</v>
      </c>
      <c r="K81" s="56"/>
    </row>
    <row r="82" spans="1:11">
      <c r="A82" s="4" t="s">
        <v>110</v>
      </c>
      <c r="K82" s="56"/>
    </row>
    <row r="83" spans="1:11">
      <c r="K83" s="56"/>
    </row>
    <row r="84" spans="1:11">
      <c r="K84" s="56"/>
    </row>
    <row r="85" spans="1:11">
      <c r="K85" s="56"/>
    </row>
    <row r="86" spans="1:11">
      <c r="K86" s="56"/>
    </row>
    <row r="87" spans="1:11">
      <c r="K87" s="56"/>
    </row>
    <row r="88" spans="1:11">
      <c r="K88" s="56"/>
    </row>
    <row r="89" spans="1:11">
      <c r="K89" s="56"/>
    </row>
    <row r="90" spans="1:11">
      <c r="K90" s="56"/>
    </row>
    <row r="91" spans="1:11">
      <c r="K91" s="56"/>
    </row>
    <row r="92" spans="1:11">
      <c r="K92" s="56"/>
    </row>
    <row r="93" spans="1:11">
      <c r="K93" s="56"/>
    </row>
    <row r="94" spans="1:11">
      <c r="K94" s="56"/>
    </row>
    <row r="95" spans="1:11">
      <c r="K95" s="56"/>
    </row>
    <row r="96" spans="1:11">
      <c r="K96" s="56"/>
    </row>
    <row r="97" spans="11:11">
      <c r="K97" s="56"/>
    </row>
    <row r="98" spans="11:11">
      <c r="K98" s="56"/>
    </row>
    <row r="99" spans="11:11">
      <c r="K99" s="56"/>
    </row>
    <row r="100" spans="11:11">
      <c r="K100" s="56"/>
    </row>
    <row r="101" spans="11:11">
      <c r="K101" s="56"/>
    </row>
    <row r="102" spans="11:11">
      <c r="K102" s="56"/>
    </row>
    <row r="103" spans="11:11">
      <c r="K103" s="57"/>
    </row>
  </sheetData>
  <mergeCells count="192">
    <mergeCell ref="A73:A77"/>
    <mergeCell ref="K10:K13"/>
    <mergeCell ref="K14:K17"/>
    <mergeCell ref="K18:K20"/>
    <mergeCell ref="K21:K23"/>
    <mergeCell ref="K24:K25"/>
    <mergeCell ref="K26:K27"/>
    <mergeCell ref="K29:K30"/>
    <mergeCell ref="K31:K32"/>
    <mergeCell ref="K33:K34"/>
    <mergeCell ref="J33:J34"/>
    <mergeCell ref="E37:E39"/>
    <mergeCell ref="F37:F39"/>
    <mergeCell ref="G37:G39"/>
    <mergeCell ref="H37:H39"/>
    <mergeCell ref="J37:J39"/>
    <mergeCell ref="K37:K39"/>
    <mergeCell ref="K40:K41"/>
    <mergeCell ref="F40:F41"/>
    <mergeCell ref="G40:G41"/>
    <mergeCell ref="H40:H41"/>
    <mergeCell ref="E40:E41"/>
    <mergeCell ref="J40:J41"/>
    <mergeCell ref="I37:I41"/>
    <mergeCell ref="J29:J30"/>
    <mergeCell ref="E24:E25"/>
    <mergeCell ref="F24:F25"/>
    <mergeCell ref="G24:G25"/>
    <mergeCell ref="H24:H25"/>
    <mergeCell ref="E31:E32"/>
    <mergeCell ref="F31:F32"/>
    <mergeCell ref="G31:G32"/>
    <mergeCell ref="H31:H32"/>
    <mergeCell ref="J31:J32"/>
    <mergeCell ref="J10:J13"/>
    <mergeCell ref="J14:J17"/>
    <mergeCell ref="I10:I17"/>
    <mergeCell ref="J24:J25"/>
    <mergeCell ref="E26:E27"/>
    <mergeCell ref="F26:F27"/>
    <mergeCell ref="G26:G27"/>
    <mergeCell ref="H26:H27"/>
    <mergeCell ref="J26:J27"/>
    <mergeCell ref="I54:I60"/>
    <mergeCell ref="E10:E13"/>
    <mergeCell ref="F10:F13"/>
    <mergeCell ref="G10:G13"/>
    <mergeCell ref="H10:H13"/>
    <mergeCell ref="E14:E17"/>
    <mergeCell ref="F14:F17"/>
    <mergeCell ref="G14:G17"/>
    <mergeCell ref="H14:H17"/>
    <mergeCell ref="E29:E30"/>
    <mergeCell ref="F29:F30"/>
    <mergeCell ref="G29:G30"/>
    <mergeCell ref="H29:H30"/>
    <mergeCell ref="E33:E34"/>
    <mergeCell ref="F33:F34"/>
    <mergeCell ref="G33:G34"/>
    <mergeCell ref="H33:H34"/>
    <mergeCell ref="B37:B41"/>
    <mergeCell ref="C31:C34"/>
    <mergeCell ref="C35:C36"/>
    <mergeCell ref="C24:C27"/>
    <mergeCell ref="C28:C30"/>
    <mergeCell ref="C37:C41"/>
    <mergeCell ref="J71:J72"/>
    <mergeCell ref="C18:C23"/>
    <mergeCell ref="C71:C72"/>
    <mergeCell ref="B71:B72"/>
    <mergeCell ref="I71:I72"/>
    <mergeCell ref="F68:F69"/>
    <mergeCell ref="J35:J36"/>
    <mergeCell ref="J45:J46"/>
    <mergeCell ref="I24:I27"/>
    <mergeCell ref="F18:F20"/>
    <mergeCell ref="E18:E20"/>
    <mergeCell ref="G18:G20"/>
    <mergeCell ref="H18:H20"/>
    <mergeCell ref="J18:J20"/>
    <mergeCell ref="E21:E23"/>
    <mergeCell ref="F21:F23"/>
    <mergeCell ref="G21:G23"/>
    <mergeCell ref="H21:H23"/>
    <mergeCell ref="A71:A72"/>
    <mergeCell ref="C10:C17"/>
    <mergeCell ref="A70:K70"/>
    <mergeCell ref="I28:I30"/>
    <mergeCell ref="J73:J74"/>
    <mergeCell ref="G68:G69"/>
    <mergeCell ref="H68:H69"/>
    <mergeCell ref="I68:I69"/>
    <mergeCell ref="J75:J76"/>
    <mergeCell ref="B10:B17"/>
    <mergeCell ref="B18:B23"/>
    <mergeCell ref="A10:A42"/>
    <mergeCell ref="I18:I23"/>
    <mergeCell ref="F35:F36"/>
    <mergeCell ref="G35:G36"/>
    <mergeCell ref="H35:H36"/>
    <mergeCell ref="I35:I36"/>
    <mergeCell ref="K35:K36"/>
    <mergeCell ref="B31:B34"/>
    <mergeCell ref="I31:I34"/>
    <mergeCell ref="B24:B27"/>
    <mergeCell ref="B28:B30"/>
    <mergeCell ref="J21:J23"/>
    <mergeCell ref="E2:G2"/>
    <mergeCell ref="E3:G3"/>
    <mergeCell ref="E4:G4"/>
    <mergeCell ref="E5:G5"/>
    <mergeCell ref="E6:G6"/>
    <mergeCell ref="A9:K9"/>
    <mergeCell ref="A7:A8"/>
    <mergeCell ref="B7:B8"/>
    <mergeCell ref="C7:C8"/>
    <mergeCell ref="D7:D8"/>
    <mergeCell ref="K7:K8"/>
    <mergeCell ref="E7:I7"/>
    <mergeCell ref="J7:J8"/>
    <mergeCell ref="B35:B36"/>
    <mergeCell ref="E35:E36"/>
    <mergeCell ref="B73:B74"/>
    <mergeCell ref="C73:C74"/>
    <mergeCell ref="H64:H66"/>
    <mergeCell ref="I64:I66"/>
    <mergeCell ref="A67:K67"/>
    <mergeCell ref="B45:B46"/>
    <mergeCell ref="D45:D46"/>
    <mergeCell ref="E45:E46"/>
    <mergeCell ref="F45:F46"/>
    <mergeCell ref="G45:G46"/>
    <mergeCell ref="H45:H46"/>
    <mergeCell ref="I45:I46"/>
    <mergeCell ref="B64:B66"/>
    <mergeCell ref="C47:C66"/>
    <mergeCell ref="J47:J53"/>
    <mergeCell ref="J54:J60"/>
    <mergeCell ref="A68:A69"/>
    <mergeCell ref="B68:B69"/>
    <mergeCell ref="C68:C69"/>
    <mergeCell ref="D68:D69"/>
    <mergeCell ref="E68:E69"/>
    <mergeCell ref="A47:A66"/>
    <mergeCell ref="B75:B76"/>
    <mergeCell ref="C75:C76"/>
    <mergeCell ref="A44:K44"/>
    <mergeCell ref="A45:A46"/>
    <mergeCell ref="C45:C46"/>
    <mergeCell ref="K45:K46"/>
    <mergeCell ref="K71:K72"/>
    <mergeCell ref="D73:D74"/>
    <mergeCell ref="D75:D76"/>
    <mergeCell ref="E73:E74"/>
    <mergeCell ref="F73:F74"/>
    <mergeCell ref="G73:G74"/>
    <mergeCell ref="H73:H74"/>
    <mergeCell ref="I73:I74"/>
    <mergeCell ref="K73:K74"/>
    <mergeCell ref="E75:E76"/>
    <mergeCell ref="I75:I76"/>
    <mergeCell ref="H75:H76"/>
    <mergeCell ref="G75:G76"/>
    <mergeCell ref="F75:F76"/>
    <mergeCell ref="K75:K76"/>
    <mergeCell ref="K68:K69"/>
    <mergeCell ref="F64:F66"/>
    <mergeCell ref="G64:G66"/>
    <mergeCell ref="J68:J69"/>
    <mergeCell ref="K47:K60"/>
    <mergeCell ref="B61:B63"/>
    <mergeCell ref="E61:E63"/>
    <mergeCell ref="F61:F63"/>
    <mergeCell ref="G61:G63"/>
    <mergeCell ref="H61:H63"/>
    <mergeCell ref="I61:I63"/>
    <mergeCell ref="J61:J63"/>
    <mergeCell ref="J64:J66"/>
    <mergeCell ref="K61:K63"/>
    <mergeCell ref="K64:K66"/>
    <mergeCell ref="E64:E66"/>
    <mergeCell ref="B47:B53"/>
    <mergeCell ref="B54:B60"/>
    <mergeCell ref="E47:E53"/>
    <mergeCell ref="F47:F53"/>
    <mergeCell ref="G47:G53"/>
    <mergeCell ref="H47:H53"/>
    <mergeCell ref="I47:I53"/>
    <mergeCell ref="E54:E60"/>
    <mergeCell ref="F54:F60"/>
    <mergeCell ref="G54:G60"/>
    <mergeCell ref="H54:H60"/>
  </mergeCells>
  <printOptions horizontalCentered="1"/>
  <pageMargins left="0.13" right="0.15" top="0.44" bottom="0.39" header="0.16" footer="0.3"/>
  <pageSetup paperSize="9" orientation="landscape" horizontalDpi="300" verticalDpi="300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M37"/>
  <sheetViews>
    <sheetView topLeftCell="A25" workbookViewId="0">
      <selection activeCell="K37" sqref="K37"/>
    </sheetView>
  </sheetViews>
  <sheetFormatPr defaultRowHeight="15"/>
  <cols>
    <col min="1" max="1" width="13" style="9" customWidth="1"/>
    <col min="2" max="2" width="7.42578125" style="10" customWidth="1"/>
    <col min="3" max="3" width="17.7109375" customWidth="1"/>
    <col min="4" max="4" width="19.5703125" style="3" customWidth="1"/>
    <col min="5" max="5" width="5.42578125" style="20" customWidth="1"/>
    <col min="6" max="6" width="6.5703125" style="20" customWidth="1"/>
    <col min="7" max="7" width="8.42578125" style="20" customWidth="1"/>
    <col min="8" max="8" width="13.28515625" style="10" customWidth="1"/>
    <col min="9" max="9" width="12.7109375" style="35" customWidth="1"/>
    <col min="10" max="10" width="13.28515625" style="35" bestFit="1" customWidth="1"/>
    <col min="11" max="11" width="25.28515625" style="10" customWidth="1"/>
    <col min="13" max="13" width="11.5703125" bestFit="1" customWidth="1"/>
  </cols>
  <sheetData>
    <row r="1" spans="1:11">
      <c r="A1" s="21" t="s">
        <v>126</v>
      </c>
      <c r="B1" s="6"/>
      <c r="C1" s="18"/>
      <c r="D1" s="18" t="s">
        <v>176</v>
      </c>
      <c r="E1" s="18"/>
      <c r="F1" s="18"/>
      <c r="G1" s="18"/>
      <c r="H1" s="18"/>
      <c r="I1" s="32"/>
      <c r="J1" s="33"/>
      <c r="K1" s="6"/>
    </row>
    <row r="2" spans="1:11">
      <c r="A2" s="1"/>
      <c r="B2" s="6"/>
      <c r="C2" s="2"/>
      <c r="D2" s="2" t="s">
        <v>0</v>
      </c>
      <c r="E2" s="272">
        <f>B3*211*90</f>
        <v>1101420</v>
      </c>
      <c r="F2" s="272"/>
      <c r="G2" s="272"/>
      <c r="H2" s="11"/>
      <c r="I2" s="33"/>
      <c r="J2" s="33"/>
      <c r="K2" s="6"/>
    </row>
    <row r="3" spans="1:11">
      <c r="A3" s="21" t="s">
        <v>1</v>
      </c>
      <c r="B3" s="6">
        <v>58</v>
      </c>
      <c r="C3" s="2"/>
      <c r="D3" s="2" t="s">
        <v>2</v>
      </c>
      <c r="E3" s="273">
        <f>E2*2/3</f>
        <v>734280</v>
      </c>
      <c r="F3" s="273"/>
      <c r="G3" s="273"/>
      <c r="H3" s="26"/>
      <c r="I3" s="33"/>
      <c r="J3" s="33"/>
      <c r="K3" s="6"/>
    </row>
    <row r="4" spans="1:11">
      <c r="A4" s="7"/>
      <c r="B4" s="5"/>
      <c r="C4" s="2"/>
      <c r="D4" s="2" t="s">
        <v>3</v>
      </c>
      <c r="E4" s="273">
        <f>SUM(E2:E3)</f>
        <v>1835700</v>
      </c>
      <c r="F4" s="273"/>
      <c r="G4" s="273"/>
      <c r="H4" s="11"/>
      <c r="I4" s="33"/>
      <c r="J4" s="33"/>
      <c r="K4" s="6"/>
    </row>
    <row r="5" spans="1:11">
      <c r="A5" s="7"/>
      <c r="B5" s="5"/>
      <c r="C5" s="2"/>
      <c r="D5" s="2" t="s">
        <v>4</v>
      </c>
      <c r="E5" s="273">
        <f>E4*0.06</f>
        <v>110142</v>
      </c>
      <c r="F5" s="273"/>
      <c r="G5" s="273"/>
      <c r="H5" s="11"/>
      <c r="I5" s="33"/>
      <c r="J5" s="33"/>
      <c r="K5" s="6"/>
    </row>
    <row r="6" spans="1:11">
      <c r="A6" s="7"/>
      <c r="B6" s="5"/>
      <c r="C6" s="2"/>
      <c r="D6" s="2" t="s">
        <v>5</v>
      </c>
      <c r="E6" s="274">
        <f>SUM(E4:E5)</f>
        <v>1945842</v>
      </c>
      <c r="F6" s="274"/>
      <c r="G6" s="274"/>
      <c r="H6" s="11"/>
      <c r="I6" s="33"/>
      <c r="J6" s="33"/>
      <c r="K6" s="6"/>
    </row>
    <row r="7" spans="1:11" ht="21" customHeight="1">
      <c r="A7" s="265" t="s">
        <v>20</v>
      </c>
      <c r="B7" s="264" t="s">
        <v>16</v>
      </c>
      <c r="C7" s="262" t="s">
        <v>6</v>
      </c>
      <c r="D7" s="266" t="s">
        <v>7</v>
      </c>
      <c r="E7" s="268" t="s">
        <v>114</v>
      </c>
      <c r="F7" s="269"/>
      <c r="G7" s="269"/>
      <c r="H7" s="269"/>
      <c r="I7" s="270"/>
      <c r="J7" s="271" t="s">
        <v>178</v>
      </c>
      <c r="K7" s="271" t="s">
        <v>179</v>
      </c>
    </row>
    <row r="8" spans="1:11" ht="25.5" customHeight="1">
      <c r="A8" s="265"/>
      <c r="B8" s="264"/>
      <c r="C8" s="263"/>
      <c r="D8" s="267"/>
      <c r="E8" s="77" t="s">
        <v>200</v>
      </c>
      <c r="F8" s="77" t="s">
        <v>181</v>
      </c>
      <c r="G8" s="77" t="s">
        <v>182</v>
      </c>
      <c r="H8" s="77" t="s">
        <v>183</v>
      </c>
      <c r="I8" s="77" t="s">
        <v>177</v>
      </c>
      <c r="J8" s="271"/>
      <c r="K8" s="271"/>
    </row>
    <row r="9" spans="1:11" ht="16.5" customHeight="1">
      <c r="A9" s="311" t="s">
        <v>42</v>
      </c>
      <c r="B9" s="312"/>
      <c r="C9" s="312"/>
      <c r="D9" s="312"/>
      <c r="E9" s="312"/>
      <c r="F9" s="312"/>
      <c r="G9" s="312"/>
      <c r="H9" s="312"/>
      <c r="I9" s="312"/>
      <c r="J9" s="312"/>
      <c r="K9" s="312"/>
    </row>
    <row r="10" spans="1:11" ht="16.5" customHeight="1">
      <c r="A10" s="253" t="s">
        <v>250</v>
      </c>
      <c r="B10" s="275">
        <f>B3*12</f>
        <v>696</v>
      </c>
      <c r="C10" s="335" t="s">
        <v>167</v>
      </c>
      <c r="D10" s="275" t="s">
        <v>301</v>
      </c>
      <c r="E10" s="275">
        <v>1</v>
      </c>
      <c r="F10" s="275">
        <v>49</v>
      </c>
      <c r="G10" s="275">
        <v>50</v>
      </c>
      <c r="H10" s="275">
        <v>0.3</v>
      </c>
      <c r="I10" s="275" t="s">
        <v>184</v>
      </c>
      <c r="J10" s="275">
        <f>B10*211</f>
        <v>146856</v>
      </c>
      <c r="K10" s="313"/>
    </row>
    <row r="11" spans="1:11" ht="16.5" customHeight="1">
      <c r="A11" s="254"/>
      <c r="B11" s="256"/>
      <c r="C11" s="348"/>
      <c r="D11" s="256"/>
      <c r="E11" s="261"/>
      <c r="F11" s="261"/>
      <c r="G11" s="261"/>
      <c r="H11" s="261"/>
      <c r="I11" s="261"/>
      <c r="J11" s="261"/>
      <c r="K11" s="314"/>
    </row>
    <row r="12" spans="1:11" ht="16.5" customHeight="1">
      <c r="A12" s="254"/>
      <c r="B12" s="349">
        <f>B3*14</f>
        <v>812</v>
      </c>
      <c r="C12" s="335" t="s">
        <v>165</v>
      </c>
      <c r="D12" s="81" t="s">
        <v>256</v>
      </c>
      <c r="E12" s="275">
        <v>2</v>
      </c>
      <c r="F12" s="275">
        <v>1249</v>
      </c>
      <c r="G12" s="275">
        <v>1.5</v>
      </c>
      <c r="H12" s="275">
        <v>1</v>
      </c>
      <c r="I12" s="275" t="s">
        <v>184</v>
      </c>
      <c r="J12" s="275">
        <f>B12*211</f>
        <v>171332</v>
      </c>
      <c r="K12" s="275"/>
    </row>
    <row r="13" spans="1:11" ht="16.5" customHeight="1">
      <c r="A13" s="255"/>
      <c r="B13" s="297"/>
      <c r="C13" s="348"/>
      <c r="D13" s="81" t="s">
        <v>257</v>
      </c>
      <c r="E13" s="261"/>
      <c r="F13" s="261"/>
      <c r="G13" s="261"/>
      <c r="H13" s="261"/>
      <c r="I13" s="261"/>
      <c r="J13" s="261"/>
      <c r="K13" s="261"/>
    </row>
    <row r="14" spans="1:11" ht="16.5" customHeight="1">
      <c r="A14" s="253" t="s">
        <v>150</v>
      </c>
      <c r="B14" s="275">
        <f>B3*5</f>
        <v>290</v>
      </c>
      <c r="C14" s="253" t="s">
        <v>136</v>
      </c>
      <c r="D14" s="253" t="s">
        <v>302</v>
      </c>
      <c r="E14" s="300" t="s">
        <v>303</v>
      </c>
      <c r="F14" s="353"/>
      <c r="G14" s="353"/>
      <c r="H14" s="349"/>
      <c r="I14" s="275" t="s">
        <v>203</v>
      </c>
      <c r="J14" s="275">
        <f>B14*211</f>
        <v>61190</v>
      </c>
      <c r="K14" s="275"/>
    </row>
    <row r="15" spans="1:11" ht="16.5" customHeight="1">
      <c r="A15" s="255"/>
      <c r="B15" s="256"/>
      <c r="C15" s="256"/>
      <c r="D15" s="261"/>
      <c r="E15" s="301"/>
      <c r="F15" s="354"/>
      <c r="G15" s="354"/>
      <c r="H15" s="297"/>
      <c r="I15" s="256"/>
      <c r="J15" s="261"/>
      <c r="K15" s="256"/>
    </row>
    <row r="16" spans="1:11" ht="18" customHeight="1">
      <c r="A16" s="286" t="s">
        <v>41</v>
      </c>
      <c r="B16" s="286"/>
      <c r="C16" s="286"/>
      <c r="D16" s="286"/>
      <c r="E16" s="286"/>
      <c r="F16" s="286"/>
      <c r="G16" s="286"/>
      <c r="H16" s="286"/>
      <c r="I16" s="286"/>
      <c r="J16" s="286"/>
      <c r="K16" s="286"/>
    </row>
    <row r="17" spans="1:13" ht="18" customHeight="1">
      <c r="A17" s="313" t="s">
        <v>162</v>
      </c>
      <c r="B17" s="107">
        <f>10*B3</f>
        <v>580</v>
      </c>
      <c r="C17" s="245" t="s">
        <v>190</v>
      </c>
      <c r="D17" s="107" t="s">
        <v>379</v>
      </c>
      <c r="E17" s="107">
        <v>518</v>
      </c>
      <c r="F17" s="107">
        <v>1</v>
      </c>
      <c r="G17" s="107">
        <v>1</v>
      </c>
      <c r="H17" s="107">
        <v>1</v>
      </c>
      <c r="I17" s="245" t="s">
        <v>184</v>
      </c>
      <c r="J17" s="38">
        <f t="shared" ref="J17:J24" si="0">B17*211</f>
        <v>122380</v>
      </c>
      <c r="K17" s="170"/>
    </row>
    <row r="18" spans="1:13" ht="18" customHeight="1">
      <c r="A18" s="350"/>
      <c r="B18" s="107">
        <f>10*B3</f>
        <v>580</v>
      </c>
      <c r="C18" s="291"/>
      <c r="D18" s="107" t="s">
        <v>379</v>
      </c>
      <c r="E18" s="137">
        <v>518</v>
      </c>
      <c r="F18" s="137">
        <v>1</v>
      </c>
      <c r="G18" s="137">
        <v>1</v>
      </c>
      <c r="H18" s="137">
        <v>1</v>
      </c>
      <c r="I18" s="250"/>
      <c r="J18" s="38">
        <f t="shared" si="0"/>
        <v>122380</v>
      </c>
      <c r="K18" s="170"/>
    </row>
    <row r="19" spans="1:13" ht="18" customHeight="1">
      <c r="A19" s="350"/>
      <c r="B19" s="107">
        <f>8*B3</f>
        <v>464</v>
      </c>
      <c r="C19" s="291"/>
      <c r="D19" s="107" t="s">
        <v>379</v>
      </c>
      <c r="E19" s="137">
        <v>518</v>
      </c>
      <c r="F19" s="137">
        <v>1</v>
      </c>
      <c r="G19" s="137">
        <v>1</v>
      </c>
      <c r="H19" s="137">
        <v>1</v>
      </c>
      <c r="I19" s="250"/>
      <c r="J19" s="38">
        <f t="shared" si="0"/>
        <v>97904</v>
      </c>
      <c r="K19" s="170"/>
    </row>
    <row r="20" spans="1:13" ht="25.5" customHeight="1">
      <c r="A20" s="314"/>
      <c r="B20" s="107">
        <f>10*B3</f>
        <v>580</v>
      </c>
      <c r="C20" s="290"/>
      <c r="D20" s="107" t="s">
        <v>379</v>
      </c>
      <c r="E20" s="137">
        <v>518</v>
      </c>
      <c r="F20" s="137">
        <v>1</v>
      </c>
      <c r="G20" s="137">
        <v>1</v>
      </c>
      <c r="H20" s="137">
        <v>1</v>
      </c>
      <c r="I20" s="250"/>
      <c r="J20" s="38">
        <f t="shared" si="0"/>
        <v>122380</v>
      </c>
      <c r="K20" s="170"/>
    </row>
    <row r="21" spans="1:13" ht="18" customHeight="1">
      <c r="A21" s="247" t="s">
        <v>143</v>
      </c>
      <c r="B21" s="107">
        <f>B3*3</f>
        <v>174</v>
      </c>
      <c r="C21" s="253" t="s">
        <v>305</v>
      </c>
      <c r="D21" s="38" t="s">
        <v>304</v>
      </c>
      <c r="E21" s="23">
        <v>1</v>
      </c>
      <c r="F21" s="23">
        <v>59</v>
      </c>
      <c r="G21" s="23">
        <v>4</v>
      </c>
      <c r="H21" s="23">
        <v>2</v>
      </c>
      <c r="I21" s="250" t="s">
        <v>184</v>
      </c>
      <c r="J21" s="38">
        <f t="shared" si="0"/>
        <v>36714</v>
      </c>
      <c r="K21" s="170"/>
    </row>
    <row r="22" spans="1:13" ht="33" customHeight="1">
      <c r="A22" s="248"/>
      <c r="B22" s="107">
        <f>B3*3</f>
        <v>174</v>
      </c>
      <c r="C22" s="254"/>
      <c r="D22" s="62" t="s">
        <v>411</v>
      </c>
      <c r="E22" s="135">
        <v>1</v>
      </c>
      <c r="F22" s="135">
        <v>52</v>
      </c>
      <c r="G22" s="135">
        <v>3</v>
      </c>
      <c r="H22" s="135">
        <v>1</v>
      </c>
      <c r="I22" s="250"/>
      <c r="J22" s="38">
        <f t="shared" si="0"/>
        <v>36714</v>
      </c>
      <c r="K22" s="170"/>
      <c r="M22" s="59"/>
    </row>
    <row r="23" spans="1:13" ht="30.75" customHeight="1">
      <c r="A23" s="248"/>
      <c r="B23" s="107">
        <f>B3*3</f>
        <v>174</v>
      </c>
      <c r="C23" s="254"/>
      <c r="D23" s="62" t="s">
        <v>411</v>
      </c>
      <c r="E23" s="23">
        <v>1</v>
      </c>
      <c r="F23" s="23">
        <v>59</v>
      </c>
      <c r="G23" s="23">
        <v>4</v>
      </c>
      <c r="H23" s="23">
        <v>2</v>
      </c>
      <c r="I23" s="250"/>
      <c r="J23" s="78">
        <f t="shared" si="0"/>
        <v>36714</v>
      </c>
      <c r="K23" s="169"/>
      <c r="M23" s="59"/>
    </row>
    <row r="24" spans="1:13" ht="15" customHeight="1">
      <c r="A24" s="248"/>
      <c r="B24" s="245">
        <f>B3*2</f>
        <v>116</v>
      </c>
      <c r="C24" s="254"/>
      <c r="D24" s="331" t="s">
        <v>411</v>
      </c>
      <c r="E24" s="252">
        <v>1</v>
      </c>
      <c r="F24" s="252">
        <v>59</v>
      </c>
      <c r="G24" s="252">
        <v>4</v>
      </c>
      <c r="H24" s="252">
        <v>2</v>
      </c>
      <c r="I24" s="250"/>
      <c r="J24" s="351">
        <f t="shared" si="0"/>
        <v>24476</v>
      </c>
      <c r="K24" s="257"/>
    </row>
    <row r="25" spans="1:13" ht="27.75" customHeight="1">
      <c r="A25" s="249"/>
      <c r="B25" s="246"/>
      <c r="C25" s="255"/>
      <c r="D25" s="332"/>
      <c r="E25" s="251"/>
      <c r="F25" s="251"/>
      <c r="G25" s="251"/>
      <c r="H25" s="251"/>
      <c r="I25" s="246"/>
      <c r="J25" s="352"/>
      <c r="K25" s="258"/>
    </row>
    <row r="26" spans="1:13">
      <c r="A26" s="286" t="s">
        <v>79</v>
      </c>
      <c r="B26" s="286"/>
      <c r="C26" s="286"/>
      <c r="D26" s="286"/>
      <c r="E26" s="286"/>
      <c r="F26" s="286"/>
      <c r="G26" s="286"/>
      <c r="H26" s="286"/>
      <c r="I26" s="286"/>
      <c r="J26" s="286"/>
      <c r="K26" s="286"/>
    </row>
    <row r="27" spans="1:13">
      <c r="A27" s="247" t="s">
        <v>283</v>
      </c>
      <c r="B27" s="245">
        <f>10*B3</f>
        <v>580</v>
      </c>
      <c r="C27" s="310" t="s">
        <v>312</v>
      </c>
      <c r="D27" s="42" t="s">
        <v>309</v>
      </c>
      <c r="E27" s="289">
        <v>3</v>
      </c>
      <c r="F27" s="289">
        <v>150</v>
      </c>
      <c r="G27" s="289">
        <v>0.6</v>
      </c>
      <c r="H27" s="289">
        <v>0.6</v>
      </c>
      <c r="I27" s="289" t="s">
        <v>184</v>
      </c>
      <c r="J27" s="289">
        <v>734280</v>
      </c>
      <c r="K27" s="289"/>
    </row>
    <row r="28" spans="1:13" ht="30">
      <c r="A28" s="248"/>
      <c r="B28" s="250"/>
      <c r="C28" s="317"/>
      <c r="D28" s="64" t="s">
        <v>310</v>
      </c>
      <c r="E28" s="291"/>
      <c r="F28" s="291"/>
      <c r="G28" s="291"/>
      <c r="H28" s="291"/>
      <c r="I28" s="291"/>
      <c r="J28" s="291"/>
      <c r="K28" s="291"/>
    </row>
    <row r="29" spans="1:13" ht="30">
      <c r="A29" s="248"/>
      <c r="B29" s="246"/>
      <c r="C29" s="309"/>
      <c r="D29" s="64" t="s">
        <v>311</v>
      </c>
      <c r="E29" s="290"/>
      <c r="F29" s="290"/>
      <c r="G29" s="290"/>
      <c r="H29" s="290"/>
      <c r="I29" s="290"/>
      <c r="J29" s="290"/>
      <c r="K29" s="290"/>
      <c r="M29" s="59"/>
    </row>
    <row r="30" spans="1:13" ht="15" customHeight="1">
      <c r="A30" s="248"/>
      <c r="B30" s="245">
        <f>B3*10</f>
        <v>580</v>
      </c>
      <c r="C30" s="245" t="s">
        <v>157</v>
      </c>
      <c r="D30" s="38" t="s">
        <v>306</v>
      </c>
      <c r="E30" s="252">
        <v>3</v>
      </c>
      <c r="F30" s="252">
        <v>28.75</v>
      </c>
      <c r="G30" s="252">
        <v>1</v>
      </c>
      <c r="H30" s="245">
        <v>1</v>
      </c>
      <c r="I30" s="257" t="s">
        <v>184</v>
      </c>
      <c r="J30" s="257">
        <f>B30*211</f>
        <v>122380</v>
      </c>
      <c r="K30" s="253"/>
    </row>
    <row r="31" spans="1:13" ht="30" customHeight="1">
      <c r="A31" s="248"/>
      <c r="B31" s="250"/>
      <c r="C31" s="250"/>
      <c r="D31" s="36" t="s">
        <v>308</v>
      </c>
      <c r="E31" s="315"/>
      <c r="F31" s="315"/>
      <c r="G31" s="315"/>
      <c r="H31" s="250"/>
      <c r="I31" s="321"/>
      <c r="J31" s="321"/>
      <c r="K31" s="250"/>
    </row>
    <row r="32" spans="1:13" ht="30">
      <c r="A32" s="249"/>
      <c r="B32" s="246"/>
      <c r="C32" s="246"/>
      <c r="D32" s="36" t="s">
        <v>307</v>
      </c>
      <c r="E32" s="251"/>
      <c r="F32" s="251"/>
      <c r="G32" s="251"/>
      <c r="H32" s="246"/>
      <c r="I32" s="258"/>
      <c r="J32" s="258"/>
      <c r="K32" s="246"/>
      <c r="M32" s="59"/>
    </row>
    <row r="33" spans="1:13">
      <c r="B33" s="28">
        <f>B10+B12+B14+B17+B18+B19+B20+B21+B22+B23+B24+B30</f>
        <v>5220</v>
      </c>
      <c r="D33" s="40"/>
      <c r="H33" s="44">
        <f>J30+J24+J23+J22+J21+J20+J19+J18+J17+J14+J12+J10</f>
        <v>1101420</v>
      </c>
      <c r="I33" s="44">
        <f>J27</f>
        <v>734280</v>
      </c>
      <c r="J33" s="44">
        <f>I33+H33</f>
        <v>1835700</v>
      </c>
      <c r="K33" s="56"/>
      <c r="M33" s="59"/>
    </row>
    <row r="34" spans="1:13">
      <c r="B34" s="29">
        <f>B3*90</f>
        <v>5220</v>
      </c>
      <c r="D34" s="40"/>
      <c r="H34" s="30">
        <f>E2</f>
        <v>1101420</v>
      </c>
      <c r="I34" s="45">
        <f>E3</f>
        <v>734280</v>
      </c>
      <c r="J34" s="45">
        <f>I34+H34</f>
        <v>1835700</v>
      </c>
      <c r="K34" s="56"/>
      <c r="M34" s="59"/>
    </row>
    <row r="35" spans="1:13">
      <c r="A35" s="8" t="s">
        <v>9</v>
      </c>
      <c r="C35" s="31">
        <f>H33/100000</f>
        <v>11.014200000000001</v>
      </c>
      <c r="D35" s="41" t="s">
        <v>11</v>
      </c>
      <c r="K35" s="56"/>
    </row>
    <row r="36" spans="1:13">
      <c r="A36" s="8" t="s">
        <v>10</v>
      </c>
      <c r="C36" s="31">
        <f>I33/100000</f>
        <v>7.3428000000000004</v>
      </c>
      <c r="D36" s="41" t="s">
        <v>11</v>
      </c>
      <c r="K36" s="56"/>
    </row>
    <row r="37" spans="1:13">
      <c r="A37" s="4" t="s">
        <v>110</v>
      </c>
      <c r="D37" s="40"/>
      <c r="K37" s="56"/>
    </row>
  </sheetData>
  <mergeCells count="76">
    <mergeCell ref="A21:A25"/>
    <mergeCell ref="J14:J15"/>
    <mergeCell ref="J24:J25"/>
    <mergeCell ref="E14:H15"/>
    <mergeCell ref="D24:D25"/>
    <mergeCell ref="G24:G25"/>
    <mergeCell ref="H24:H25"/>
    <mergeCell ref="J30:J32"/>
    <mergeCell ref="A26:K26"/>
    <mergeCell ref="B14:B15"/>
    <mergeCell ref="C14:C15"/>
    <mergeCell ref="I14:I15"/>
    <mergeCell ref="K14:K15"/>
    <mergeCell ref="F24:F25"/>
    <mergeCell ref="A16:K16"/>
    <mergeCell ref="A17:A20"/>
    <mergeCell ref="C17:C20"/>
    <mergeCell ref="C21:C25"/>
    <mergeCell ref="I27:I29"/>
    <mergeCell ref="K30:K32"/>
    <mergeCell ref="A14:A15"/>
    <mergeCell ref="D14:D15"/>
    <mergeCell ref="I17:I20"/>
    <mergeCell ref="D7:D8"/>
    <mergeCell ref="A7:A8"/>
    <mergeCell ref="B7:B8"/>
    <mergeCell ref="C7:C8"/>
    <mergeCell ref="K7:K8"/>
    <mergeCell ref="E7:I7"/>
    <mergeCell ref="J7:J8"/>
    <mergeCell ref="E2:G2"/>
    <mergeCell ref="E3:G3"/>
    <mergeCell ref="E4:G4"/>
    <mergeCell ref="E5:G5"/>
    <mergeCell ref="E6:G6"/>
    <mergeCell ref="B10:B11"/>
    <mergeCell ref="D10:D11"/>
    <mergeCell ref="A9:K9"/>
    <mergeCell ref="C10:C11"/>
    <mergeCell ref="E10:E11"/>
    <mergeCell ref="F10:F11"/>
    <mergeCell ref="G10:G11"/>
    <mergeCell ref="H10:H11"/>
    <mergeCell ref="I10:I11"/>
    <mergeCell ref="K10:K11"/>
    <mergeCell ref="J10:J11"/>
    <mergeCell ref="A10:A13"/>
    <mergeCell ref="H12:H13"/>
    <mergeCell ref="I12:I13"/>
    <mergeCell ref="K12:K13"/>
    <mergeCell ref="B12:B13"/>
    <mergeCell ref="C12:C13"/>
    <mergeCell ref="E12:E13"/>
    <mergeCell ref="F12:F13"/>
    <mergeCell ref="G12:G13"/>
    <mergeCell ref="J12:J13"/>
    <mergeCell ref="K24:K25"/>
    <mergeCell ref="B24:B25"/>
    <mergeCell ref="E24:E25"/>
    <mergeCell ref="K27:K29"/>
    <mergeCell ref="C27:C29"/>
    <mergeCell ref="B27:B29"/>
    <mergeCell ref="J27:J29"/>
    <mergeCell ref="I21:I25"/>
    <mergeCell ref="A27:A32"/>
    <mergeCell ref="E27:E29"/>
    <mergeCell ref="C30:C32"/>
    <mergeCell ref="I30:I32"/>
    <mergeCell ref="B30:B32"/>
    <mergeCell ref="E30:E32"/>
    <mergeCell ref="F30:F32"/>
    <mergeCell ref="G30:G32"/>
    <mergeCell ref="H30:H32"/>
    <mergeCell ref="F27:F29"/>
    <mergeCell ref="G27:G29"/>
    <mergeCell ref="H27:H29"/>
  </mergeCells>
  <printOptions horizontalCentered="1"/>
  <pageMargins left="0.1" right="0.09" top="1.33" bottom="0.6" header="0.55000000000000004" footer="0.3"/>
  <pageSetup paperSize="9" orientation="landscape" horizontalDpi="300" verticalDpi="300" r:id="rId1"/>
  <headerFooter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N46"/>
  <sheetViews>
    <sheetView topLeftCell="A29" workbookViewId="0">
      <selection activeCell="N35" sqref="N35"/>
    </sheetView>
  </sheetViews>
  <sheetFormatPr defaultRowHeight="15"/>
  <cols>
    <col min="1" max="1" width="12.140625" style="9" customWidth="1"/>
    <col min="2" max="2" width="10.5703125" style="10" customWidth="1"/>
    <col min="3" max="3" width="18.5703125" customWidth="1"/>
    <col min="4" max="4" width="20.42578125" style="3" customWidth="1"/>
    <col min="5" max="5" width="7.42578125" style="20" customWidth="1"/>
    <col min="6" max="6" width="6.85546875" style="20" customWidth="1"/>
    <col min="7" max="7" width="7.5703125" style="20" customWidth="1"/>
    <col min="8" max="8" width="7.42578125" style="20" customWidth="1"/>
    <col min="9" max="9" width="14.28515625" style="10" customWidth="1"/>
    <col min="10" max="10" width="13.140625" customWidth="1"/>
    <col min="11" max="11" width="21" customWidth="1"/>
    <col min="14" max="14" width="11.5703125" bestFit="1" customWidth="1"/>
  </cols>
  <sheetData>
    <row r="1" spans="1:11">
      <c r="A1" s="21" t="s">
        <v>127</v>
      </c>
      <c r="B1" s="6"/>
      <c r="C1" s="18"/>
      <c r="D1" s="18" t="s">
        <v>176</v>
      </c>
      <c r="E1" s="18"/>
      <c r="F1" s="18"/>
      <c r="G1" s="18"/>
      <c r="H1" s="18"/>
      <c r="I1" s="18"/>
    </row>
    <row r="2" spans="1:11">
      <c r="A2" s="1"/>
      <c r="B2" s="6"/>
      <c r="C2" s="2"/>
      <c r="D2" s="2" t="s">
        <v>0</v>
      </c>
      <c r="E2" s="272">
        <f>B3*211*90</f>
        <v>4842450</v>
      </c>
      <c r="F2" s="272"/>
      <c r="G2" s="272"/>
      <c r="H2" s="272"/>
      <c r="I2" s="11"/>
    </row>
    <row r="3" spans="1:11">
      <c r="A3" s="21" t="s">
        <v>1</v>
      </c>
      <c r="B3" s="6">
        <v>255</v>
      </c>
      <c r="C3" s="2"/>
      <c r="D3" s="2" t="s">
        <v>2</v>
      </c>
      <c r="E3" s="273">
        <f>E2*2/3</f>
        <v>3228300</v>
      </c>
      <c r="F3" s="273"/>
      <c r="G3" s="273"/>
      <c r="H3" s="273"/>
      <c r="I3" s="26"/>
    </row>
    <row r="4" spans="1:11">
      <c r="A4" s="7"/>
      <c r="B4" s="5"/>
      <c r="C4" s="2"/>
      <c r="D4" s="2" t="s">
        <v>3</v>
      </c>
      <c r="E4" s="273">
        <f>SUM(E2:E3)</f>
        <v>8070750</v>
      </c>
      <c r="F4" s="273"/>
      <c r="G4" s="273"/>
      <c r="H4" s="273"/>
      <c r="I4" s="11"/>
    </row>
    <row r="5" spans="1:11">
      <c r="A5" s="7"/>
      <c r="B5" s="5"/>
      <c r="C5" s="2"/>
      <c r="D5" s="2" t="s">
        <v>4</v>
      </c>
      <c r="E5" s="273">
        <f>E4*0.06</f>
        <v>484245</v>
      </c>
      <c r="F5" s="273"/>
      <c r="G5" s="273"/>
      <c r="H5" s="273"/>
      <c r="I5" s="11"/>
    </row>
    <row r="6" spans="1:11">
      <c r="A6" s="7"/>
      <c r="B6" s="5"/>
      <c r="C6" s="2"/>
      <c r="D6" s="2" t="s">
        <v>5</v>
      </c>
      <c r="E6" s="274">
        <f>SUM(E4:E5)</f>
        <v>8554995</v>
      </c>
      <c r="F6" s="274"/>
      <c r="G6" s="274"/>
      <c r="H6" s="274"/>
      <c r="I6" s="11"/>
    </row>
    <row r="7" spans="1:11" ht="21" customHeight="1">
      <c r="A7" s="265" t="s">
        <v>20</v>
      </c>
      <c r="B7" s="264" t="s">
        <v>16</v>
      </c>
      <c r="C7" s="262" t="s">
        <v>6</v>
      </c>
      <c r="D7" s="266" t="s">
        <v>7</v>
      </c>
      <c r="E7" s="268" t="s">
        <v>114</v>
      </c>
      <c r="F7" s="269"/>
      <c r="G7" s="269"/>
      <c r="H7" s="269"/>
      <c r="I7" s="270"/>
      <c r="J7" s="271" t="s">
        <v>178</v>
      </c>
      <c r="K7" s="271" t="s">
        <v>179</v>
      </c>
    </row>
    <row r="8" spans="1:11" ht="25.5" customHeight="1">
      <c r="A8" s="265"/>
      <c r="B8" s="264"/>
      <c r="C8" s="263"/>
      <c r="D8" s="267"/>
      <c r="E8" s="77" t="s">
        <v>200</v>
      </c>
      <c r="F8" s="77" t="s">
        <v>181</v>
      </c>
      <c r="G8" s="77" t="s">
        <v>182</v>
      </c>
      <c r="H8" s="77" t="s">
        <v>183</v>
      </c>
      <c r="I8" s="77" t="s">
        <v>177</v>
      </c>
      <c r="J8" s="271"/>
      <c r="K8" s="271"/>
    </row>
    <row r="9" spans="1:11" ht="16.5" customHeight="1">
      <c r="A9" s="311" t="s">
        <v>42</v>
      </c>
      <c r="B9" s="312"/>
      <c r="C9" s="312"/>
      <c r="D9" s="312"/>
      <c r="E9" s="312"/>
      <c r="F9" s="312"/>
      <c r="G9" s="312"/>
      <c r="H9" s="312"/>
      <c r="I9" s="312"/>
      <c r="J9" s="312"/>
      <c r="K9" s="312"/>
    </row>
    <row r="10" spans="1:11" ht="16.5" customHeight="1">
      <c r="A10" s="253" t="s">
        <v>250</v>
      </c>
      <c r="B10" s="275">
        <f>B3*12</f>
        <v>3060</v>
      </c>
      <c r="C10" s="335" t="s">
        <v>167</v>
      </c>
      <c r="D10" s="253" t="s">
        <v>313</v>
      </c>
      <c r="E10" s="333">
        <v>1</v>
      </c>
      <c r="F10" s="333">
        <v>70</v>
      </c>
      <c r="G10" s="333">
        <v>18</v>
      </c>
      <c r="H10" s="333">
        <v>2.5</v>
      </c>
      <c r="I10" s="275" t="s">
        <v>184</v>
      </c>
      <c r="J10" s="275">
        <f>B10*211</f>
        <v>645660</v>
      </c>
      <c r="K10" s="275"/>
    </row>
    <row r="11" spans="1:11" ht="16.5" customHeight="1">
      <c r="A11" s="254"/>
      <c r="B11" s="256"/>
      <c r="C11" s="348"/>
      <c r="D11" s="256"/>
      <c r="E11" s="334"/>
      <c r="F11" s="334"/>
      <c r="G11" s="334"/>
      <c r="H11" s="334"/>
      <c r="I11" s="261"/>
      <c r="J11" s="261"/>
      <c r="K11" s="261"/>
    </row>
    <row r="12" spans="1:11" ht="16.5" customHeight="1">
      <c r="A12" s="254"/>
      <c r="B12" s="349">
        <f>B3*14</f>
        <v>3570</v>
      </c>
      <c r="C12" s="335" t="s">
        <v>167</v>
      </c>
      <c r="D12" s="253" t="s">
        <v>313</v>
      </c>
      <c r="E12" s="333">
        <v>1</v>
      </c>
      <c r="F12" s="333">
        <v>70</v>
      </c>
      <c r="G12" s="333">
        <v>9</v>
      </c>
      <c r="H12" s="333">
        <v>5</v>
      </c>
      <c r="I12" s="275" t="s">
        <v>184</v>
      </c>
      <c r="J12" s="275">
        <f>B12*211</f>
        <v>753270</v>
      </c>
      <c r="K12" s="275"/>
    </row>
    <row r="13" spans="1:11" ht="16.5" customHeight="1">
      <c r="A13" s="255"/>
      <c r="B13" s="297"/>
      <c r="C13" s="348"/>
      <c r="D13" s="256"/>
      <c r="E13" s="334"/>
      <c r="F13" s="334"/>
      <c r="G13" s="334"/>
      <c r="H13" s="334"/>
      <c r="I13" s="261"/>
      <c r="J13" s="261"/>
      <c r="K13" s="261"/>
    </row>
    <row r="14" spans="1:11" ht="16.5" customHeight="1">
      <c r="A14" s="253" t="s">
        <v>150</v>
      </c>
      <c r="B14" s="275">
        <f>B3*5</f>
        <v>1275</v>
      </c>
      <c r="C14" s="253" t="s">
        <v>136</v>
      </c>
      <c r="D14" s="253" t="s">
        <v>412</v>
      </c>
      <c r="E14" s="355" t="s">
        <v>314</v>
      </c>
      <c r="F14" s="356"/>
      <c r="G14" s="356"/>
      <c r="H14" s="357"/>
      <c r="I14" s="275" t="s">
        <v>203</v>
      </c>
      <c r="J14" s="275">
        <f>B14*211</f>
        <v>269025</v>
      </c>
      <c r="K14" s="275"/>
    </row>
    <row r="15" spans="1:11" ht="16.5" customHeight="1">
      <c r="A15" s="255"/>
      <c r="B15" s="256"/>
      <c r="C15" s="256"/>
      <c r="D15" s="261"/>
      <c r="E15" s="358"/>
      <c r="F15" s="359"/>
      <c r="G15" s="359"/>
      <c r="H15" s="360"/>
      <c r="I15" s="256"/>
      <c r="J15" s="261"/>
      <c r="K15" s="261"/>
    </row>
    <row r="16" spans="1:11">
      <c r="A16" s="304" t="s">
        <v>41</v>
      </c>
      <c r="B16" s="304"/>
      <c r="C16" s="304"/>
      <c r="D16" s="304"/>
      <c r="E16" s="304"/>
      <c r="F16" s="304"/>
      <c r="G16" s="304"/>
      <c r="H16" s="304"/>
      <c r="I16" s="304"/>
      <c r="J16" s="304"/>
      <c r="K16" s="304"/>
    </row>
    <row r="17" spans="1:11">
      <c r="A17" s="361" t="s">
        <v>43</v>
      </c>
      <c r="B17" s="107">
        <f>B3*10</f>
        <v>2550</v>
      </c>
      <c r="C17" s="335" t="s">
        <v>315</v>
      </c>
      <c r="D17" s="38" t="s">
        <v>408</v>
      </c>
      <c r="E17" s="119" t="s">
        <v>380</v>
      </c>
      <c r="F17" s="107">
        <v>1</v>
      </c>
      <c r="G17" s="107">
        <v>1</v>
      </c>
      <c r="H17" s="108">
        <v>1</v>
      </c>
      <c r="I17" s="257" t="s">
        <v>184</v>
      </c>
      <c r="J17" s="107">
        <f t="shared" ref="J17:J24" si="0">B17*211</f>
        <v>538050</v>
      </c>
      <c r="K17" s="170"/>
    </row>
    <row r="18" spans="1:11">
      <c r="A18" s="362"/>
      <c r="B18" s="107">
        <f>B3*10</f>
        <v>2550</v>
      </c>
      <c r="C18" s="336"/>
      <c r="D18" s="38" t="s">
        <v>408</v>
      </c>
      <c r="E18" s="119" t="s">
        <v>380</v>
      </c>
      <c r="F18" s="115">
        <v>1</v>
      </c>
      <c r="G18" s="115">
        <v>1</v>
      </c>
      <c r="H18" s="116">
        <v>1</v>
      </c>
      <c r="I18" s="321"/>
      <c r="J18" s="107">
        <f t="shared" si="0"/>
        <v>538050</v>
      </c>
      <c r="K18" s="170"/>
    </row>
    <row r="19" spans="1:11">
      <c r="A19" s="362"/>
      <c r="B19" s="107">
        <f>B3*8</f>
        <v>2040</v>
      </c>
      <c r="C19" s="336"/>
      <c r="D19" s="38" t="s">
        <v>408</v>
      </c>
      <c r="E19" s="119" t="s">
        <v>380</v>
      </c>
      <c r="F19" s="115">
        <v>1</v>
      </c>
      <c r="G19" s="115">
        <v>1</v>
      </c>
      <c r="H19" s="116">
        <v>1</v>
      </c>
      <c r="I19" s="321"/>
      <c r="J19" s="42">
        <f t="shared" si="0"/>
        <v>430440</v>
      </c>
      <c r="K19" s="139"/>
    </row>
    <row r="20" spans="1:11" ht="15" customHeight="1">
      <c r="A20" s="362"/>
      <c r="B20" s="66">
        <f>B3*10</f>
        <v>2550</v>
      </c>
      <c r="C20" s="336"/>
      <c r="D20" s="38" t="s">
        <v>408</v>
      </c>
      <c r="E20" s="119" t="s">
        <v>380</v>
      </c>
      <c r="F20" s="115">
        <v>1</v>
      </c>
      <c r="G20" s="115">
        <v>1</v>
      </c>
      <c r="H20" s="116">
        <v>1</v>
      </c>
      <c r="I20" s="321"/>
      <c r="J20" s="34">
        <f t="shared" si="0"/>
        <v>538050</v>
      </c>
      <c r="K20" s="113"/>
    </row>
    <row r="21" spans="1:11">
      <c r="A21" s="363"/>
      <c r="B21" s="66">
        <f>B3*10</f>
        <v>2550</v>
      </c>
      <c r="C21" s="364"/>
      <c r="D21" s="38" t="s">
        <v>409</v>
      </c>
      <c r="E21" s="148">
        <v>1138</v>
      </c>
      <c r="F21" s="23">
        <v>1</v>
      </c>
      <c r="G21" s="23">
        <v>1</v>
      </c>
      <c r="H21" s="149">
        <v>1</v>
      </c>
      <c r="I21" s="258"/>
      <c r="J21" s="121">
        <f t="shared" si="0"/>
        <v>538050</v>
      </c>
      <c r="K21" s="118"/>
    </row>
    <row r="22" spans="1:11" ht="30" customHeight="1">
      <c r="A22" s="247" t="s">
        <v>143</v>
      </c>
      <c r="B22" s="66">
        <f>B3*3</f>
        <v>765</v>
      </c>
      <c r="C22" s="253" t="s">
        <v>206</v>
      </c>
      <c r="D22" s="36" t="s">
        <v>381</v>
      </c>
      <c r="E22" s="105">
        <v>2</v>
      </c>
      <c r="F22" s="105">
        <v>128</v>
      </c>
      <c r="G22" s="105">
        <v>4</v>
      </c>
      <c r="H22" s="105">
        <v>2</v>
      </c>
      <c r="I22" s="245" t="s">
        <v>184</v>
      </c>
      <c r="J22" s="99">
        <f t="shared" si="0"/>
        <v>161415</v>
      </c>
      <c r="K22" s="168"/>
    </row>
    <row r="23" spans="1:11" ht="30" customHeight="1">
      <c r="A23" s="248"/>
      <c r="B23" s="66">
        <f>B3*3</f>
        <v>765</v>
      </c>
      <c r="C23" s="254"/>
      <c r="D23" s="36" t="s">
        <v>381</v>
      </c>
      <c r="E23" s="23">
        <v>2</v>
      </c>
      <c r="F23" s="23">
        <v>71</v>
      </c>
      <c r="G23" s="23">
        <v>4</v>
      </c>
      <c r="H23" s="23">
        <v>2</v>
      </c>
      <c r="I23" s="250"/>
      <c r="J23" s="66">
        <f t="shared" si="0"/>
        <v>161415</v>
      </c>
      <c r="K23" s="120"/>
    </row>
    <row r="24" spans="1:11" ht="30">
      <c r="A24" s="249"/>
      <c r="B24" s="66">
        <f>B3*3</f>
        <v>765</v>
      </c>
      <c r="C24" s="255"/>
      <c r="D24" s="36" t="s">
        <v>381</v>
      </c>
      <c r="E24" s="23">
        <v>2</v>
      </c>
      <c r="F24" s="23">
        <v>71</v>
      </c>
      <c r="G24" s="23">
        <v>4</v>
      </c>
      <c r="H24" s="23">
        <v>2</v>
      </c>
      <c r="I24" s="246"/>
      <c r="J24" s="66">
        <f t="shared" si="0"/>
        <v>161415</v>
      </c>
      <c r="K24" s="428"/>
    </row>
    <row r="25" spans="1:11">
      <c r="A25" s="259" t="s">
        <v>481</v>
      </c>
      <c r="B25" s="259"/>
      <c r="C25" s="259"/>
      <c r="D25" s="259"/>
      <c r="E25" s="259"/>
      <c r="F25" s="259"/>
      <c r="G25" s="259"/>
      <c r="H25" s="259"/>
      <c r="I25" s="259"/>
      <c r="J25" s="259"/>
      <c r="K25" s="259"/>
    </row>
    <row r="26" spans="1:11" ht="15" customHeight="1">
      <c r="A26" s="247" t="s">
        <v>154</v>
      </c>
      <c r="B26" s="245">
        <v>331</v>
      </c>
      <c r="C26" s="253" t="s">
        <v>155</v>
      </c>
      <c r="D26" s="253" t="s">
        <v>156</v>
      </c>
      <c r="E26" s="252">
        <v>1</v>
      </c>
      <c r="F26" s="252">
        <v>9</v>
      </c>
      <c r="G26" s="252">
        <v>5</v>
      </c>
      <c r="H26" s="252">
        <v>3.5</v>
      </c>
      <c r="I26" s="245" t="s">
        <v>187</v>
      </c>
      <c r="J26" s="247">
        <v>520000</v>
      </c>
      <c r="K26" s="429"/>
    </row>
    <row r="27" spans="1:11" ht="91.5" customHeight="1">
      <c r="A27" s="248"/>
      <c r="B27" s="246"/>
      <c r="C27" s="261"/>
      <c r="D27" s="255"/>
      <c r="E27" s="251"/>
      <c r="F27" s="251"/>
      <c r="G27" s="251"/>
      <c r="H27" s="251"/>
      <c r="I27" s="246"/>
      <c r="J27" s="249"/>
      <c r="K27" s="430"/>
    </row>
    <row r="28" spans="1:11" ht="91.5" customHeight="1">
      <c r="A28" s="249"/>
      <c r="B28" s="225">
        <v>250</v>
      </c>
      <c r="C28" s="226" t="s">
        <v>479</v>
      </c>
      <c r="D28" s="226" t="s">
        <v>166</v>
      </c>
      <c r="E28" s="224">
        <v>1</v>
      </c>
      <c r="F28" s="224">
        <v>12</v>
      </c>
      <c r="G28" s="224">
        <v>8</v>
      </c>
      <c r="H28" s="224">
        <v>3.5</v>
      </c>
      <c r="I28" s="225"/>
      <c r="J28" s="231">
        <v>1000000</v>
      </c>
      <c r="K28" s="431"/>
    </row>
    <row r="29" spans="1:11">
      <c r="A29" s="286" t="s">
        <v>79</v>
      </c>
      <c r="B29" s="286"/>
      <c r="C29" s="286"/>
      <c r="D29" s="286"/>
      <c r="E29" s="286"/>
      <c r="F29" s="286"/>
      <c r="G29" s="286"/>
      <c r="H29" s="286"/>
      <c r="I29" s="286"/>
      <c r="J29" s="286"/>
      <c r="K29" s="286"/>
    </row>
    <row r="30" spans="1:11" ht="15" customHeight="1">
      <c r="A30" s="247" t="s">
        <v>283</v>
      </c>
      <c r="B30" s="197">
        <f>2*B3</f>
        <v>510</v>
      </c>
      <c r="C30" s="197" t="s">
        <v>157</v>
      </c>
      <c r="D30" s="38" t="s">
        <v>316</v>
      </c>
      <c r="E30" s="199">
        <v>3</v>
      </c>
      <c r="F30" s="199">
        <v>127</v>
      </c>
      <c r="G30" s="199">
        <v>1.5</v>
      </c>
      <c r="H30" s="199">
        <v>2</v>
      </c>
      <c r="I30" s="200" t="s">
        <v>184</v>
      </c>
      <c r="J30" s="200">
        <f>B30*211</f>
        <v>107610</v>
      </c>
      <c r="K30" s="197"/>
    </row>
    <row r="31" spans="1:11" ht="32.25" customHeight="1">
      <c r="A31" s="248"/>
      <c r="B31" s="245">
        <v>150</v>
      </c>
      <c r="C31" s="424" t="s">
        <v>317</v>
      </c>
      <c r="D31" s="36" t="s">
        <v>318</v>
      </c>
      <c r="E31" s="432">
        <v>4</v>
      </c>
      <c r="F31" s="432">
        <v>150</v>
      </c>
      <c r="G31" s="432">
        <v>3</v>
      </c>
      <c r="H31" s="432">
        <v>0.1</v>
      </c>
      <c r="I31" s="433" t="s">
        <v>184</v>
      </c>
      <c r="J31" s="433">
        <v>1000000</v>
      </c>
      <c r="K31" s="245"/>
    </row>
    <row r="32" spans="1:11" ht="30">
      <c r="A32" s="248"/>
      <c r="B32" s="250"/>
      <c r="C32" s="424"/>
      <c r="D32" s="36" t="s">
        <v>319</v>
      </c>
      <c r="E32" s="432"/>
      <c r="F32" s="432"/>
      <c r="G32" s="432"/>
      <c r="H32" s="432"/>
      <c r="I32" s="433"/>
      <c r="J32" s="433"/>
      <c r="K32" s="250"/>
    </row>
    <row r="33" spans="1:14" ht="33" customHeight="1">
      <c r="A33" s="248"/>
      <c r="B33" s="250"/>
      <c r="C33" s="424"/>
      <c r="D33" s="36" t="s">
        <v>320</v>
      </c>
      <c r="E33" s="432"/>
      <c r="F33" s="432"/>
      <c r="G33" s="432"/>
      <c r="H33" s="432"/>
      <c r="I33" s="433"/>
      <c r="J33" s="433"/>
      <c r="K33" s="250"/>
    </row>
    <row r="34" spans="1:14" ht="33" customHeight="1">
      <c r="A34" s="248"/>
      <c r="B34" s="250"/>
      <c r="C34" s="424"/>
      <c r="D34" s="36" t="s">
        <v>321</v>
      </c>
      <c r="E34" s="432"/>
      <c r="F34" s="432"/>
      <c r="G34" s="432"/>
      <c r="H34" s="432"/>
      <c r="I34" s="433"/>
      <c r="J34" s="433"/>
      <c r="K34" s="250"/>
    </row>
    <row r="35" spans="1:14" ht="33" customHeight="1">
      <c r="A35" s="249"/>
      <c r="B35" s="246"/>
      <c r="C35" s="234" t="s">
        <v>482</v>
      </c>
      <c r="D35" s="423" t="s">
        <v>483</v>
      </c>
      <c r="E35" s="235">
        <v>1</v>
      </c>
      <c r="F35" s="235">
        <v>3</v>
      </c>
      <c r="G35" s="235">
        <v>3</v>
      </c>
      <c r="H35" s="235">
        <v>3</v>
      </c>
      <c r="I35" s="236" t="s">
        <v>184</v>
      </c>
      <c r="J35" s="236">
        <v>258300</v>
      </c>
      <c r="K35" s="233"/>
    </row>
    <row r="36" spans="1:14">
      <c r="A36" s="275" t="s">
        <v>83</v>
      </c>
      <c r="B36" s="245">
        <v>15</v>
      </c>
      <c r="C36" s="253" t="s">
        <v>115</v>
      </c>
      <c r="D36" s="245" t="s">
        <v>186</v>
      </c>
      <c r="E36" s="252">
        <v>1</v>
      </c>
      <c r="F36" s="252">
        <v>30</v>
      </c>
      <c r="G36" s="252"/>
      <c r="H36" s="252">
        <v>3.5</v>
      </c>
      <c r="I36" s="245" t="s">
        <v>184</v>
      </c>
      <c r="J36" s="245">
        <v>450000</v>
      </c>
      <c r="K36" s="257"/>
    </row>
    <row r="37" spans="1:14" ht="48.75" customHeight="1">
      <c r="A37" s="261"/>
      <c r="B37" s="246"/>
      <c r="C37" s="255"/>
      <c r="D37" s="246"/>
      <c r="E37" s="251"/>
      <c r="F37" s="251"/>
      <c r="G37" s="251"/>
      <c r="H37" s="251"/>
      <c r="I37" s="246"/>
      <c r="J37" s="246"/>
      <c r="K37" s="258"/>
    </row>
    <row r="38" spans="1:14">
      <c r="B38" s="28">
        <f>B30+B10+B12+B14+B17+B18+B19+B20+B21+B22+B23+B24</f>
        <v>22950</v>
      </c>
      <c r="D38" s="40"/>
      <c r="I38" s="44">
        <f>J30+J24+J23+J22+J21+J20+J19+J18+J17+J14+J12+J10</f>
        <v>4842450</v>
      </c>
      <c r="J38" s="92">
        <f>J31+J36+J26+J28+J35</f>
        <v>3228300</v>
      </c>
    </row>
    <row r="39" spans="1:14">
      <c r="B39" s="29">
        <f>B3*90</f>
        <v>22950</v>
      </c>
      <c r="D39" s="40"/>
      <c r="I39" s="30">
        <f>E2</f>
        <v>4842450</v>
      </c>
      <c r="J39" s="59">
        <f>E3</f>
        <v>3228300</v>
      </c>
      <c r="K39" s="59">
        <f>E4</f>
        <v>8070750</v>
      </c>
    </row>
    <row r="40" spans="1:14">
      <c r="A40" s="8" t="s">
        <v>9</v>
      </c>
      <c r="C40" s="31">
        <f>I39/100000</f>
        <v>48.424500000000002</v>
      </c>
      <c r="D40" s="41" t="s">
        <v>11</v>
      </c>
      <c r="I40" s="91"/>
      <c r="J40" s="59"/>
      <c r="K40" s="59">
        <f>J39+I38</f>
        <v>8070750</v>
      </c>
    </row>
    <row r="41" spans="1:14">
      <c r="A41" s="8" t="s">
        <v>10</v>
      </c>
      <c r="C41" s="31">
        <f>J39/100000</f>
        <v>32.283000000000001</v>
      </c>
      <c r="D41" s="41" t="s">
        <v>11</v>
      </c>
      <c r="J41" s="59"/>
    </row>
    <row r="42" spans="1:14">
      <c r="A42" s="4" t="s">
        <v>110</v>
      </c>
      <c r="D42" s="40"/>
      <c r="N42" s="59">
        <f>J39-J38</f>
        <v>0</v>
      </c>
    </row>
    <row r="45" spans="1:14">
      <c r="G45" s="10"/>
    </row>
    <row r="46" spans="1:14">
      <c r="G46" s="10"/>
    </row>
  </sheetData>
  <mergeCells count="83">
    <mergeCell ref="A30:A35"/>
    <mergeCell ref="B31:B35"/>
    <mergeCell ref="A25:K25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A26:A28"/>
    <mergeCell ref="I22:I24"/>
    <mergeCell ref="A17:A21"/>
    <mergeCell ref="C17:C21"/>
    <mergeCell ref="I17:I21"/>
    <mergeCell ref="F36:F37"/>
    <mergeCell ref="G36:G37"/>
    <mergeCell ref="H36:H37"/>
    <mergeCell ref="I36:I37"/>
    <mergeCell ref="A29:K29"/>
    <mergeCell ref="K36:K37"/>
    <mergeCell ref="A36:A37"/>
    <mergeCell ref="B36:B37"/>
    <mergeCell ref="C36:C37"/>
    <mergeCell ref="D36:D37"/>
    <mergeCell ref="E36:E37"/>
    <mergeCell ref="J36:J37"/>
    <mergeCell ref="G31:G34"/>
    <mergeCell ref="H31:H34"/>
    <mergeCell ref="I31:I34"/>
    <mergeCell ref="K31:K34"/>
    <mergeCell ref="C31:C34"/>
    <mergeCell ref="E31:E34"/>
    <mergeCell ref="F31:F34"/>
    <mergeCell ref="J31:J34"/>
    <mergeCell ref="A16:K16"/>
    <mergeCell ref="I14:I15"/>
    <mergeCell ref="K14:K15"/>
    <mergeCell ref="A14:A15"/>
    <mergeCell ref="B14:B15"/>
    <mergeCell ref="C14:C15"/>
    <mergeCell ref="D14:D15"/>
    <mergeCell ref="E14:H15"/>
    <mergeCell ref="J14:J15"/>
    <mergeCell ref="F12:F13"/>
    <mergeCell ref="G12:G13"/>
    <mergeCell ref="H12:H13"/>
    <mergeCell ref="I12:I13"/>
    <mergeCell ref="K12:K13"/>
    <mergeCell ref="J12:J13"/>
    <mergeCell ref="F10:F11"/>
    <mergeCell ref="G10:G11"/>
    <mergeCell ref="H10:H11"/>
    <mergeCell ref="I10:I11"/>
    <mergeCell ref="K10:K11"/>
    <mergeCell ref="J10:J11"/>
    <mergeCell ref="B10:B11"/>
    <mergeCell ref="C10:C11"/>
    <mergeCell ref="D10:D11"/>
    <mergeCell ref="E10:E11"/>
    <mergeCell ref="B12:B13"/>
    <mergeCell ref="C12:C13"/>
    <mergeCell ref="E12:E13"/>
    <mergeCell ref="D12:D13"/>
    <mergeCell ref="A22:A24"/>
    <mergeCell ref="C22:C24"/>
    <mergeCell ref="A9:K9"/>
    <mergeCell ref="E2:H2"/>
    <mergeCell ref="E3:H3"/>
    <mergeCell ref="E4:H4"/>
    <mergeCell ref="E5:H5"/>
    <mergeCell ref="E6:H6"/>
    <mergeCell ref="J7:J8"/>
    <mergeCell ref="K7:K8"/>
    <mergeCell ref="A7:A8"/>
    <mergeCell ref="B7:B8"/>
    <mergeCell ref="C7:C8"/>
    <mergeCell ref="D7:D8"/>
    <mergeCell ref="E7:I7"/>
    <mergeCell ref="A10:A13"/>
  </mergeCells>
  <printOptions horizontalCentered="1"/>
  <pageMargins left="0.08" right="0.13" top="0.97" bottom="0.43" header="0.22" footer="0.3"/>
  <pageSetup paperSize="9" orientation="landscape" horizontalDpi="300" verticalDpi="300" r:id="rId1"/>
  <headerFooter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M43"/>
  <sheetViews>
    <sheetView topLeftCell="A31" workbookViewId="0">
      <selection activeCell="M38" sqref="M38"/>
    </sheetView>
  </sheetViews>
  <sheetFormatPr defaultRowHeight="15"/>
  <cols>
    <col min="1" max="1" width="12.85546875" style="9" customWidth="1"/>
    <col min="2" max="2" width="10.85546875" style="10" customWidth="1"/>
    <col min="3" max="3" width="13.28515625" customWidth="1"/>
    <col min="4" max="4" width="17.7109375" style="3" customWidth="1"/>
    <col min="5" max="5" width="5.5703125" style="20" customWidth="1"/>
    <col min="6" max="6" width="5.85546875" style="20" customWidth="1"/>
    <col min="7" max="7" width="7.7109375" style="20" customWidth="1"/>
    <col min="8" max="8" width="13.42578125" style="10" customWidth="1"/>
    <col min="9" max="9" width="13.7109375" style="10" customWidth="1"/>
    <col min="10" max="10" width="14.7109375" style="10" customWidth="1"/>
    <col min="11" max="11" width="26.7109375" style="10" customWidth="1"/>
    <col min="12" max="13" width="11.5703125" bestFit="1" customWidth="1"/>
  </cols>
  <sheetData>
    <row r="1" spans="1:11">
      <c r="A1" s="21" t="s">
        <v>128</v>
      </c>
      <c r="B1" s="6"/>
      <c r="C1" s="18"/>
      <c r="D1" s="18" t="s">
        <v>176</v>
      </c>
      <c r="E1" s="18"/>
      <c r="F1" s="18"/>
      <c r="G1" s="18"/>
      <c r="H1" s="18"/>
      <c r="I1" s="18"/>
      <c r="J1" s="6"/>
      <c r="K1" s="6"/>
    </row>
    <row r="2" spans="1:11">
      <c r="A2" s="1"/>
      <c r="B2" s="6"/>
      <c r="C2" s="2"/>
      <c r="D2" s="2" t="s">
        <v>0</v>
      </c>
      <c r="E2" s="272">
        <f>B3*211*90</f>
        <v>8906310</v>
      </c>
      <c r="F2" s="272"/>
      <c r="G2" s="272"/>
      <c r="H2" s="11"/>
      <c r="I2" s="6"/>
      <c r="J2" s="6"/>
      <c r="K2" s="6"/>
    </row>
    <row r="3" spans="1:11">
      <c r="A3" s="21" t="s">
        <v>1</v>
      </c>
      <c r="B3" s="6">
        <v>469</v>
      </c>
      <c r="C3" s="2"/>
      <c r="D3" s="2" t="s">
        <v>2</v>
      </c>
      <c r="E3" s="273">
        <f>E2*2/3</f>
        <v>5937540</v>
      </c>
      <c r="F3" s="273"/>
      <c r="G3" s="273"/>
      <c r="H3" s="26"/>
      <c r="I3" s="6"/>
      <c r="J3" s="6"/>
      <c r="K3" s="6"/>
    </row>
    <row r="4" spans="1:11">
      <c r="A4" s="7"/>
      <c r="B4" s="5"/>
      <c r="C4" s="2"/>
      <c r="D4" s="2" t="s">
        <v>3</v>
      </c>
      <c r="E4" s="273">
        <f>SUM(E2:E3)</f>
        <v>14843850</v>
      </c>
      <c r="F4" s="273"/>
      <c r="G4" s="273"/>
      <c r="H4" s="11"/>
      <c r="I4" s="6"/>
      <c r="J4" s="6"/>
      <c r="K4" s="6"/>
    </row>
    <row r="5" spans="1:11">
      <c r="A5" s="7"/>
      <c r="B5" s="5"/>
      <c r="C5" s="2"/>
      <c r="D5" s="2" t="s">
        <v>4</v>
      </c>
      <c r="E5" s="273">
        <f>E4*0.06</f>
        <v>890631</v>
      </c>
      <c r="F5" s="273"/>
      <c r="G5" s="273"/>
      <c r="H5" s="11"/>
      <c r="I5" s="6"/>
      <c r="J5" s="6"/>
      <c r="K5" s="6"/>
    </row>
    <row r="6" spans="1:11">
      <c r="A6" s="7"/>
      <c r="B6" s="5"/>
      <c r="C6" s="2"/>
      <c r="D6" s="2" t="s">
        <v>5</v>
      </c>
      <c r="E6" s="274">
        <f>SUM(E4:E5)</f>
        <v>15734481</v>
      </c>
      <c r="F6" s="274"/>
      <c r="G6" s="274"/>
      <c r="H6" s="11"/>
      <c r="I6" s="6"/>
      <c r="J6" s="6"/>
      <c r="K6" s="6"/>
    </row>
    <row r="7" spans="1:11" ht="21" customHeight="1">
      <c r="A7" s="265" t="s">
        <v>20</v>
      </c>
      <c r="B7" s="264" t="s">
        <v>16</v>
      </c>
      <c r="C7" s="262" t="s">
        <v>6</v>
      </c>
      <c r="D7" s="266" t="s">
        <v>7</v>
      </c>
      <c r="E7" s="268" t="s">
        <v>114</v>
      </c>
      <c r="F7" s="269"/>
      <c r="G7" s="269"/>
      <c r="H7" s="269"/>
      <c r="I7" s="270"/>
      <c r="J7" s="271" t="s">
        <v>178</v>
      </c>
      <c r="K7" s="271" t="s">
        <v>179</v>
      </c>
    </row>
    <row r="8" spans="1:11" ht="54.75" customHeight="1">
      <c r="A8" s="265"/>
      <c r="B8" s="264"/>
      <c r="C8" s="263"/>
      <c r="D8" s="267"/>
      <c r="E8" s="77" t="s">
        <v>200</v>
      </c>
      <c r="F8" s="77" t="s">
        <v>181</v>
      </c>
      <c r="G8" s="77" t="s">
        <v>182</v>
      </c>
      <c r="H8" s="77" t="s">
        <v>183</v>
      </c>
      <c r="I8" s="77" t="s">
        <v>177</v>
      </c>
      <c r="J8" s="271"/>
      <c r="K8" s="271"/>
    </row>
    <row r="9" spans="1:11" ht="16.5" customHeight="1">
      <c r="A9" s="311" t="s">
        <v>42</v>
      </c>
      <c r="B9" s="312"/>
      <c r="C9" s="312"/>
      <c r="D9" s="312"/>
      <c r="E9" s="312"/>
      <c r="F9" s="312"/>
      <c r="G9" s="312"/>
      <c r="H9" s="312"/>
      <c r="I9" s="312"/>
      <c r="J9" s="312"/>
      <c r="K9" s="312"/>
    </row>
    <row r="10" spans="1:11" ht="34.5" customHeight="1">
      <c r="A10" s="179" t="s">
        <v>29</v>
      </c>
      <c r="B10" s="178">
        <v>60</v>
      </c>
      <c r="C10" s="176" t="s">
        <v>33</v>
      </c>
      <c r="D10" s="188" t="s">
        <v>322</v>
      </c>
      <c r="E10" s="175">
        <v>2</v>
      </c>
      <c r="F10" s="175">
        <v>2.5</v>
      </c>
      <c r="G10" s="175">
        <v>2.5</v>
      </c>
      <c r="H10" s="181">
        <v>1.5</v>
      </c>
      <c r="I10" s="185" t="s">
        <v>184</v>
      </c>
      <c r="J10" s="183">
        <v>300000</v>
      </c>
      <c r="K10" s="179"/>
    </row>
    <row r="11" spans="1:11" ht="17.25" customHeight="1">
      <c r="A11" s="275" t="s">
        <v>140</v>
      </c>
      <c r="B11" s="245">
        <v>180</v>
      </c>
      <c r="C11" s="253" t="s">
        <v>164</v>
      </c>
      <c r="D11" s="253" t="s">
        <v>413</v>
      </c>
      <c r="E11" s="252">
        <v>1</v>
      </c>
      <c r="F11" s="252">
        <v>5</v>
      </c>
      <c r="G11" s="252">
        <v>5</v>
      </c>
      <c r="H11" s="252">
        <v>5</v>
      </c>
      <c r="I11" s="245" t="s">
        <v>184</v>
      </c>
      <c r="J11" s="302">
        <v>1000000</v>
      </c>
      <c r="K11" s="245"/>
    </row>
    <row r="12" spans="1:11">
      <c r="A12" s="256"/>
      <c r="B12" s="250"/>
      <c r="C12" s="256"/>
      <c r="D12" s="254"/>
      <c r="E12" s="315"/>
      <c r="F12" s="315"/>
      <c r="G12" s="315"/>
      <c r="H12" s="315"/>
      <c r="I12" s="315"/>
      <c r="J12" s="316"/>
      <c r="K12" s="250"/>
    </row>
    <row r="13" spans="1:11">
      <c r="A13" s="261"/>
      <c r="B13" s="246"/>
      <c r="C13" s="261"/>
      <c r="D13" s="255"/>
      <c r="E13" s="251"/>
      <c r="F13" s="251"/>
      <c r="G13" s="251"/>
      <c r="H13" s="251"/>
      <c r="I13" s="251"/>
      <c r="J13" s="303"/>
      <c r="K13" s="246"/>
    </row>
    <row r="14" spans="1:11" ht="31.5" customHeight="1">
      <c r="A14" s="326" t="s">
        <v>15</v>
      </c>
      <c r="B14" s="245">
        <f>B3*2</f>
        <v>938</v>
      </c>
      <c r="C14" s="253" t="s">
        <v>136</v>
      </c>
      <c r="D14" s="253" t="s">
        <v>323</v>
      </c>
      <c r="E14" s="280" t="s">
        <v>324</v>
      </c>
      <c r="F14" s="281"/>
      <c r="G14" s="281"/>
      <c r="H14" s="282"/>
      <c r="I14" s="302" t="s">
        <v>203</v>
      </c>
      <c r="J14" s="302">
        <f>B14*211</f>
        <v>197918</v>
      </c>
      <c r="K14" s="245"/>
    </row>
    <row r="15" spans="1:11">
      <c r="A15" s="365"/>
      <c r="B15" s="246"/>
      <c r="C15" s="255"/>
      <c r="D15" s="255"/>
      <c r="E15" s="283"/>
      <c r="F15" s="284"/>
      <c r="G15" s="284"/>
      <c r="H15" s="285"/>
      <c r="I15" s="303"/>
      <c r="J15" s="303"/>
      <c r="K15" s="246"/>
    </row>
    <row r="16" spans="1:11" ht="30">
      <c r="A16" s="241" t="s">
        <v>467</v>
      </c>
      <c r="B16" s="66">
        <v>100</v>
      </c>
      <c r="C16" s="241" t="s">
        <v>115</v>
      </c>
      <c r="D16" s="241" t="s">
        <v>471</v>
      </c>
      <c r="E16" s="66">
        <v>1</v>
      </c>
      <c r="F16" s="66">
        <v>45</v>
      </c>
      <c r="G16" s="66">
        <v>5</v>
      </c>
      <c r="H16" s="66"/>
      <c r="I16" s="53"/>
      <c r="J16" s="53">
        <v>1000000</v>
      </c>
      <c r="K16" s="66"/>
    </row>
    <row r="17" spans="1:12">
      <c r="A17" s="304" t="s">
        <v>41</v>
      </c>
      <c r="B17" s="304"/>
      <c r="C17" s="304"/>
      <c r="D17" s="304"/>
      <c r="E17" s="304"/>
      <c r="F17" s="304"/>
      <c r="G17" s="304"/>
      <c r="H17" s="304"/>
      <c r="I17" s="304"/>
      <c r="J17" s="304"/>
      <c r="K17" s="304"/>
    </row>
    <row r="18" spans="1:12" ht="28.5" customHeight="1">
      <c r="A18" s="247" t="s">
        <v>43</v>
      </c>
      <c r="B18" s="123">
        <f>B3*12</f>
        <v>5628</v>
      </c>
      <c r="C18" s="253" t="s">
        <v>165</v>
      </c>
      <c r="D18" s="177" t="s">
        <v>382</v>
      </c>
      <c r="E18" s="127">
        <v>3</v>
      </c>
      <c r="F18" s="129">
        <v>1000</v>
      </c>
      <c r="G18" s="129">
        <v>1.5</v>
      </c>
      <c r="H18" s="129">
        <v>1</v>
      </c>
      <c r="I18" s="128" t="s">
        <v>184</v>
      </c>
      <c r="J18" s="131">
        <f t="shared" ref="J18:J28" si="0">B18*211</f>
        <v>1187508</v>
      </c>
      <c r="K18" s="79"/>
    </row>
    <row r="19" spans="1:12" ht="28.5" customHeight="1">
      <c r="A19" s="248"/>
      <c r="B19" s="132">
        <f>B3*14</f>
        <v>6566</v>
      </c>
      <c r="C19" s="254"/>
      <c r="D19" s="177" t="s">
        <v>382</v>
      </c>
      <c r="E19" s="127">
        <v>4</v>
      </c>
      <c r="F19" s="201">
        <v>1000</v>
      </c>
      <c r="G19" s="201">
        <v>1.5</v>
      </c>
      <c r="H19" s="201">
        <v>1</v>
      </c>
      <c r="I19" s="128" t="s">
        <v>184</v>
      </c>
      <c r="J19" s="131">
        <f t="shared" si="0"/>
        <v>1385426</v>
      </c>
      <c r="K19" s="189"/>
    </row>
    <row r="20" spans="1:12" ht="28.5" customHeight="1">
      <c r="A20" s="248"/>
      <c r="B20" s="66">
        <f>B3*10</f>
        <v>4690</v>
      </c>
      <c r="C20" s="254"/>
      <c r="D20" s="184" t="s">
        <v>414</v>
      </c>
      <c r="E20" s="124">
        <v>3</v>
      </c>
      <c r="F20" s="201">
        <v>941</v>
      </c>
      <c r="G20" s="201">
        <v>1.5</v>
      </c>
      <c r="H20" s="201">
        <v>1</v>
      </c>
      <c r="I20" s="128" t="s">
        <v>184</v>
      </c>
      <c r="J20" s="42">
        <f t="shared" si="0"/>
        <v>989590</v>
      </c>
      <c r="K20" s="186"/>
    </row>
    <row r="21" spans="1:12" ht="28.5" customHeight="1">
      <c r="A21" s="248"/>
      <c r="B21" s="132">
        <f>B3*10</f>
        <v>4690</v>
      </c>
      <c r="C21" s="254"/>
      <c r="D21" s="184" t="s">
        <v>414</v>
      </c>
      <c r="E21" s="124">
        <v>3</v>
      </c>
      <c r="F21" s="201">
        <v>941</v>
      </c>
      <c r="G21" s="201">
        <v>1.5</v>
      </c>
      <c r="H21" s="201">
        <v>1</v>
      </c>
      <c r="I21" s="128" t="s">
        <v>184</v>
      </c>
      <c r="J21" s="42">
        <f t="shared" si="0"/>
        <v>989590</v>
      </c>
      <c r="K21" s="189"/>
    </row>
    <row r="22" spans="1:12" ht="28.5" customHeight="1">
      <c r="A22" s="248"/>
      <c r="B22" s="66">
        <f>B3*8</f>
        <v>3752</v>
      </c>
      <c r="C22" s="254"/>
      <c r="D22" s="184" t="s">
        <v>414</v>
      </c>
      <c r="E22" s="124">
        <v>2</v>
      </c>
      <c r="F22" s="201">
        <v>1000</v>
      </c>
      <c r="G22" s="201">
        <v>1.5</v>
      </c>
      <c r="H22" s="201">
        <v>1</v>
      </c>
      <c r="I22" s="128" t="s">
        <v>184</v>
      </c>
      <c r="J22" s="42">
        <f t="shared" si="0"/>
        <v>791672</v>
      </c>
      <c r="K22" s="186"/>
    </row>
    <row r="23" spans="1:12" ht="28.5" customHeight="1">
      <c r="A23" s="248"/>
      <c r="B23" s="132">
        <f>B3*10</f>
        <v>4690</v>
      </c>
      <c r="C23" s="254"/>
      <c r="D23" s="184" t="s">
        <v>414</v>
      </c>
      <c r="E23" s="124">
        <v>3</v>
      </c>
      <c r="F23" s="201">
        <v>1000</v>
      </c>
      <c r="G23" s="201">
        <v>1.5</v>
      </c>
      <c r="H23" s="201">
        <v>1</v>
      </c>
      <c r="I23" s="128" t="s">
        <v>184</v>
      </c>
      <c r="J23" s="42">
        <f t="shared" si="0"/>
        <v>989590</v>
      </c>
      <c r="K23" s="189"/>
    </row>
    <row r="24" spans="1:12" ht="30">
      <c r="A24" s="248"/>
      <c r="B24" s="66">
        <f>5*B3</f>
        <v>2345</v>
      </c>
      <c r="C24" s="255"/>
      <c r="D24" s="177" t="s">
        <v>383</v>
      </c>
      <c r="E24" s="127">
        <v>1</v>
      </c>
      <c r="F24" s="201">
        <v>1000</v>
      </c>
      <c r="G24" s="201">
        <v>1.5</v>
      </c>
      <c r="H24" s="201">
        <v>1</v>
      </c>
      <c r="I24" s="128" t="s">
        <v>184</v>
      </c>
      <c r="J24" s="131">
        <f t="shared" si="0"/>
        <v>494795</v>
      </c>
      <c r="K24" s="186"/>
    </row>
    <row r="25" spans="1:12" ht="30" customHeight="1">
      <c r="A25" s="247" t="s">
        <v>48</v>
      </c>
      <c r="B25" s="123">
        <f>B3*10</f>
        <v>4690</v>
      </c>
      <c r="C25" s="253" t="s">
        <v>192</v>
      </c>
      <c r="D25" s="139" t="s">
        <v>325</v>
      </c>
      <c r="E25" s="127">
        <v>5</v>
      </c>
      <c r="F25" s="129">
        <v>94</v>
      </c>
      <c r="G25" s="129">
        <v>4</v>
      </c>
      <c r="H25" s="129">
        <v>2</v>
      </c>
      <c r="I25" s="128" t="s">
        <v>184</v>
      </c>
      <c r="J25" s="131">
        <f t="shared" si="0"/>
        <v>989590</v>
      </c>
      <c r="K25" s="190"/>
    </row>
    <row r="26" spans="1:12" ht="29.25" customHeight="1">
      <c r="A26" s="248"/>
      <c r="B26" s="123">
        <f>B3*3</f>
        <v>1407</v>
      </c>
      <c r="C26" s="254"/>
      <c r="D26" s="182" t="s">
        <v>384</v>
      </c>
      <c r="E26" s="127">
        <v>3</v>
      </c>
      <c r="F26" s="129">
        <v>87</v>
      </c>
      <c r="G26" s="129">
        <v>4</v>
      </c>
      <c r="H26" s="129">
        <v>2</v>
      </c>
      <c r="I26" s="128" t="s">
        <v>184</v>
      </c>
      <c r="J26" s="129">
        <f t="shared" si="0"/>
        <v>296877</v>
      </c>
      <c r="K26" s="190"/>
    </row>
    <row r="27" spans="1:12" ht="30" customHeight="1">
      <c r="A27" s="248"/>
      <c r="B27" s="122">
        <f>3*B3</f>
        <v>1407</v>
      </c>
      <c r="C27" s="254"/>
      <c r="D27" s="182" t="s">
        <v>384</v>
      </c>
      <c r="E27" s="177">
        <v>3</v>
      </c>
      <c r="F27" s="180">
        <v>87</v>
      </c>
      <c r="G27" s="180">
        <v>4</v>
      </c>
      <c r="H27" s="180">
        <v>2</v>
      </c>
      <c r="I27" s="128" t="s">
        <v>184</v>
      </c>
      <c r="J27" s="130">
        <f t="shared" si="0"/>
        <v>296877</v>
      </c>
      <c r="K27" s="174"/>
      <c r="L27" s="59"/>
    </row>
    <row r="28" spans="1:12" ht="30" customHeight="1">
      <c r="A28" s="249"/>
      <c r="B28" s="66">
        <f>3*B3</f>
        <v>1407</v>
      </c>
      <c r="C28" s="255"/>
      <c r="D28" s="182" t="s">
        <v>384</v>
      </c>
      <c r="E28" s="177">
        <v>3</v>
      </c>
      <c r="F28" s="180">
        <v>87</v>
      </c>
      <c r="G28" s="180">
        <v>4</v>
      </c>
      <c r="H28" s="180">
        <v>2</v>
      </c>
      <c r="I28" s="133" t="s">
        <v>184</v>
      </c>
      <c r="J28" s="53">
        <f t="shared" si="0"/>
        <v>296877</v>
      </c>
      <c r="K28" s="184"/>
    </row>
    <row r="29" spans="1:12">
      <c r="A29" s="304" t="s">
        <v>73</v>
      </c>
      <c r="B29" s="304"/>
      <c r="C29" s="304"/>
      <c r="D29" s="304"/>
      <c r="E29" s="304"/>
      <c r="F29" s="304"/>
      <c r="G29" s="304"/>
      <c r="H29" s="304"/>
      <c r="I29" s="304"/>
      <c r="J29" s="304"/>
      <c r="K29" s="304"/>
    </row>
    <row r="30" spans="1:12">
      <c r="A30" s="247" t="s">
        <v>154</v>
      </c>
      <c r="B30" s="245">
        <v>331</v>
      </c>
      <c r="C30" s="253" t="s">
        <v>155</v>
      </c>
      <c r="D30" s="253" t="s">
        <v>156</v>
      </c>
      <c r="E30" s="252">
        <v>1</v>
      </c>
      <c r="F30" s="252">
        <v>9</v>
      </c>
      <c r="G30" s="252">
        <v>5</v>
      </c>
      <c r="H30" s="252">
        <v>3.5</v>
      </c>
      <c r="I30" s="245" t="s">
        <v>187</v>
      </c>
      <c r="J30" s="247">
        <v>520000</v>
      </c>
      <c r="K30" s="247"/>
    </row>
    <row r="31" spans="1:12" ht="80.25" customHeight="1">
      <c r="A31" s="249"/>
      <c r="B31" s="246"/>
      <c r="C31" s="261"/>
      <c r="D31" s="255"/>
      <c r="E31" s="251"/>
      <c r="F31" s="251"/>
      <c r="G31" s="251"/>
      <c r="H31" s="251"/>
      <c r="I31" s="246"/>
      <c r="J31" s="249"/>
      <c r="K31" s="249"/>
    </row>
    <row r="32" spans="1:12">
      <c r="A32" s="434" t="s">
        <v>484</v>
      </c>
      <c r="B32" s="434"/>
      <c r="C32" s="434"/>
      <c r="D32" s="434"/>
      <c r="E32" s="434"/>
      <c r="F32" s="434"/>
      <c r="G32" s="434"/>
      <c r="H32" s="434"/>
      <c r="I32" s="434"/>
      <c r="J32" s="434"/>
      <c r="K32" s="434"/>
    </row>
    <row r="33" spans="1:13" ht="48" customHeight="1">
      <c r="A33" s="247" t="s">
        <v>199</v>
      </c>
      <c r="B33" s="424">
        <v>100</v>
      </c>
      <c r="C33" s="253" t="s">
        <v>485</v>
      </c>
      <c r="D33" s="241" t="s">
        <v>486</v>
      </c>
      <c r="E33" s="23">
        <v>1</v>
      </c>
      <c r="F33" s="23">
        <v>380</v>
      </c>
      <c r="G33" s="23">
        <v>3</v>
      </c>
      <c r="H33" s="23">
        <v>0.1</v>
      </c>
      <c r="I33" s="245" t="s">
        <v>184</v>
      </c>
      <c r="J33" s="232">
        <v>1000000</v>
      </c>
      <c r="K33" s="232"/>
    </row>
    <row r="34" spans="1:13" ht="30">
      <c r="A34" s="248"/>
      <c r="B34" s="424"/>
      <c r="C34" s="255"/>
      <c r="D34" s="241" t="s">
        <v>487</v>
      </c>
      <c r="E34" s="23">
        <v>1</v>
      </c>
      <c r="F34" s="23">
        <v>60</v>
      </c>
      <c r="G34" s="23">
        <v>3</v>
      </c>
      <c r="H34" s="23">
        <v>0.1</v>
      </c>
      <c r="I34" s="250"/>
      <c r="J34" s="232">
        <v>200000</v>
      </c>
      <c r="K34" s="232"/>
    </row>
    <row r="35" spans="1:13" ht="30">
      <c r="A35" s="248"/>
      <c r="B35" s="245">
        <v>100</v>
      </c>
      <c r="C35" s="253" t="s">
        <v>113</v>
      </c>
      <c r="D35" s="241" t="s">
        <v>488</v>
      </c>
      <c r="E35" s="23">
        <v>1</v>
      </c>
      <c r="F35" s="23">
        <v>50</v>
      </c>
      <c r="G35" s="23">
        <v>1.2</v>
      </c>
      <c r="H35" s="23"/>
      <c r="I35" s="250"/>
      <c r="J35" s="232">
        <v>600000</v>
      </c>
      <c r="K35" s="232"/>
    </row>
    <row r="36" spans="1:13" ht="30">
      <c r="A36" s="248"/>
      <c r="B36" s="250"/>
      <c r="C36" s="254"/>
      <c r="D36" s="241" t="s">
        <v>489</v>
      </c>
      <c r="E36" s="23">
        <v>1</v>
      </c>
      <c r="F36" s="23">
        <v>25</v>
      </c>
      <c r="G36" s="23">
        <v>1.2</v>
      </c>
      <c r="H36" s="23"/>
      <c r="I36" s="250"/>
      <c r="J36" s="232">
        <v>300000</v>
      </c>
      <c r="K36" s="232"/>
    </row>
    <row r="37" spans="1:13" ht="30">
      <c r="A37" s="248"/>
      <c r="B37" s="246"/>
      <c r="C37" s="255"/>
      <c r="D37" s="241" t="s">
        <v>490</v>
      </c>
      <c r="E37" s="23">
        <v>2</v>
      </c>
      <c r="F37" s="23">
        <v>20</v>
      </c>
      <c r="G37" s="23">
        <v>1.2</v>
      </c>
      <c r="H37" s="23"/>
      <c r="I37" s="250"/>
      <c r="J37" s="232">
        <v>600000</v>
      </c>
      <c r="K37" s="232"/>
      <c r="M37" s="59">
        <f>I40-I39</f>
        <v>0</v>
      </c>
    </row>
    <row r="38" spans="1:13" ht="30">
      <c r="A38" s="249"/>
      <c r="B38" s="66">
        <v>100</v>
      </c>
      <c r="C38" s="241" t="s">
        <v>482</v>
      </c>
      <c r="D38" s="241" t="s">
        <v>491</v>
      </c>
      <c r="E38" s="23">
        <v>1</v>
      </c>
      <c r="F38" s="23">
        <v>3</v>
      </c>
      <c r="G38" s="23">
        <v>3</v>
      </c>
      <c r="H38" s="23">
        <v>3</v>
      </c>
      <c r="I38" s="246"/>
      <c r="J38" s="232">
        <v>417540</v>
      </c>
      <c r="K38" s="232"/>
      <c r="M38" s="59"/>
    </row>
    <row r="39" spans="1:13">
      <c r="A39" s="90"/>
      <c r="B39" s="56">
        <f>B18+B19+B20+B21+B22+B23+B24+B25+B26+B27+B28+B14</f>
        <v>42210</v>
      </c>
      <c r="C39" s="83"/>
      <c r="D39" s="83"/>
      <c r="E39" s="83"/>
      <c r="F39" s="93"/>
      <c r="G39" s="93"/>
      <c r="H39" s="96">
        <f>J14+J18+J19+J20+J21+J22+J23+J24+J25+J26+J27+J28</f>
        <v>8906310</v>
      </c>
      <c r="I39" s="97">
        <f>J30+J11+J10+J33+J36+J35+J34+J16+J37+J38</f>
        <v>5937540</v>
      </c>
      <c r="J39" s="95"/>
      <c r="K39" s="94"/>
    </row>
    <row r="40" spans="1:13">
      <c r="B40" s="29">
        <f>B3*90</f>
        <v>42210</v>
      </c>
      <c r="H40" s="30">
        <f>E2</f>
        <v>8906310</v>
      </c>
      <c r="I40" s="30">
        <f>E3</f>
        <v>5937540</v>
      </c>
      <c r="J40" s="30">
        <f>E4</f>
        <v>14843850</v>
      </c>
      <c r="K40" s="56"/>
    </row>
    <row r="41" spans="1:13">
      <c r="A41" s="8" t="s">
        <v>9</v>
      </c>
      <c r="C41" s="31">
        <f>H40/100000</f>
        <v>89.063100000000006</v>
      </c>
      <c r="D41" s="4" t="s">
        <v>11</v>
      </c>
      <c r="J41" s="91"/>
      <c r="K41" s="56"/>
      <c r="M41" s="59"/>
    </row>
    <row r="42" spans="1:13">
      <c r="A42" s="8" t="s">
        <v>10</v>
      </c>
      <c r="C42" s="31">
        <f>I40/100000</f>
        <v>59.375399999999999</v>
      </c>
      <c r="D42" s="4" t="s">
        <v>11</v>
      </c>
      <c r="K42" s="56"/>
      <c r="M42" s="59"/>
    </row>
    <row r="43" spans="1:13">
      <c r="A43" s="4" t="s">
        <v>110</v>
      </c>
      <c r="K43" s="56"/>
    </row>
  </sheetData>
  <mergeCells count="56">
    <mergeCell ref="I33:I38"/>
    <mergeCell ref="B33:B34"/>
    <mergeCell ref="A33:A38"/>
    <mergeCell ref="C33:C34"/>
    <mergeCell ref="B35:B37"/>
    <mergeCell ref="C35:C37"/>
    <mergeCell ref="J7:J8"/>
    <mergeCell ref="K11:K13"/>
    <mergeCell ref="C14:C15"/>
    <mergeCell ref="D14:D15"/>
    <mergeCell ref="A32:K32"/>
    <mergeCell ref="A17:K17"/>
    <mergeCell ref="E11:E13"/>
    <mergeCell ref="F11:F13"/>
    <mergeCell ref="G11:G13"/>
    <mergeCell ref="H11:H13"/>
    <mergeCell ref="I11:I13"/>
    <mergeCell ref="A11:A13"/>
    <mergeCell ref="J11:J13"/>
    <mergeCell ref="J14:J15"/>
    <mergeCell ref="B11:B13"/>
    <mergeCell ref="B14:B15"/>
    <mergeCell ref="C11:C13"/>
    <mergeCell ref="D11:D13"/>
    <mergeCell ref="D30:D31"/>
    <mergeCell ref="E30:E31"/>
    <mergeCell ref="C18:C24"/>
    <mergeCell ref="A18:A24"/>
    <mergeCell ref="E2:G2"/>
    <mergeCell ref="E3:G3"/>
    <mergeCell ref="E4:G4"/>
    <mergeCell ref="E5:G5"/>
    <mergeCell ref="E6:G6"/>
    <mergeCell ref="A9:K9"/>
    <mergeCell ref="A7:A8"/>
    <mergeCell ref="B7:B8"/>
    <mergeCell ref="C7:C8"/>
    <mergeCell ref="D7:D8"/>
    <mergeCell ref="K7:K8"/>
    <mergeCell ref="E7:I7"/>
    <mergeCell ref="A25:A28"/>
    <mergeCell ref="C25:C28"/>
    <mergeCell ref="A29:K29"/>
    <mergeCell ref="K30:K31"/>
    <mergeCell ref="A14:A15"/>
    <mergeCell ref="E14:H15"/>
    <mergeCell ref="I14:I15"/>
    <mergeCell ref="K14:K15"/>
    <mergeCell ref="F30:F31"/>
    <mergeCell ref="G30:G31"/>
    <mergeCell ref="H30:H31"/>
    <mergeCell ref="I30:I31"/>
    <mergeCell ref="J30:J31"/>
    <mergeCell ref="A30:A31"/>
    <mergeCell ref="B30:B31"/>
    <mergeCell ref="C30:C31"/>
  </mergeCells>
  <printOptions horizontalCentered="1"/>
  <pageMargins left="0.19" right="0" top="1.19" bottom="0.42" header="0.41" footer="0.3"/>
  <pageSetup paperSize="9" orientation="landscape" horizontalDpi="300" verticalDpi="300" r:id="rId1"/>
  <headerFooter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15"/>
  <sheetViews>
    <sheetView topLeftCell="A50" workbookViewId="0">
      <selection activeCell="A50" sqref="A50:A52"/>
    </sheetView>
  </sheetViews>
  <sheetFormatPr defaultRowHeight="15"/>
  <cols>
    <col min="1" max="1" width="12.85546875" style="9" customWidth="1"/>
    <col min="2" max="2" width="11.42578125" style="10" customWidth="1"/>
    <col min="3" max="3" width="16" customWidth="1"/>
    <col min="4" max="4" width="19.7109375" style="3" customWidth="1"/>
    <col min="5" max="5" width="4.85546875" style="20" customWidth="1"/>
    <col min="6" max="6" width="6.7109375" style="20" bestFit="1" customWidth="1"/>
    <col min="7" max="7" width="7.7109375" style="20" customWidth="1"/>
    <col min="8" max="8" width="13.28515625" style="10" customWidth="1"/>
    <col min="9" max="9" width="13" style="10" customWidth="1"/>
    <col min="10" max="10" width="14.7109375" style="10" customWidth="1"/>
    <col min="11" max="11" width="22" style="10" customWidth="1"/>
    <col min="14" max="14" width="11.5703125" bestFit="1" customWidth="1"/>
  </cols>
  <sheetData>
    <row r="1" spans="1:11">
      <c r="A1" s="21" t="s">
        <v>129</v>
      </c>
      <c r="B1" s="6"/>
      <c r="C1" s="18"/>
      <c r="D1" s="18" t="s">
        <v>176</v>
      </c>
      <c r="E1" s="18"/>
      <c r="F1" s="18"/>
      <c r="G1" s="18"/>
      <c r="H1" s="18"/>
      <c r="I1" s="18"/>
      <c r="J1" s="6"/>
      <c r="K1" s="6"/>
    </row>
    <row r="2" spans="1:11">
      <c r="A2" s="1"/>
      <c r="B2" s="6"/>
      <c r="C2" s="2"/>
      <c r="D2" s="2" t="s">
        <v>0</v>
      </c>
      <c r="E2" s="272">
        <f>B3*211*90</f>
        <v>8070750</v>
      </c>
      <c r="F2" s="272"/>
      <c r="G2" s="272"/>
      <c r="H2" s="11"/>
      <c r="I2" s="6"/>
      <c r="J2" s="6"/>
      <c r="K2" s="6"/>
    </row>
    <row r="3" spans="1:11">
      <c r="A3" s="21" t="s">
        <v>1</v>
      </c>
      <c r="B3" s="6">
        <v>425</v>
      </c>
      <c r="C3" s="2"/>
      <c r="D3" s="2" t="s">
        <v>2</v>
      </c>
      <c r="E3" s="273">
        <f>E2*2/3</f>
        <v>5380500</v>
      </c>
      <c r="F3" s="273"/>
      <c r="G3" s="273"/>
      <c r="H3" s="26"/>
      <c r="I3" s="6"/>
      <c r="J3" s="6"/>
      <c r="K3" s="6"/>
    </row>
    <row r="4" spans="1:11">
      <c r="A4" s="7"/>
      <c r="B4" s="5"/>
      <c r="C4" s="2"/>
      <c r="D4" s="2" t="s">
        <v>3</v>
      </c>
      <c r="E4" s="273">
        <f>SUM(E2:E3)</f>
        <v>13451250</v>
      </c>
      <c r="F4" s="273"/>
      <c r="G4" s="273"/>
      <c r="H4" s="11"/>
      <c r="I4" s="6"/>
      <c r="J4" s="6"/>
      <c r="K4" s="6"/>
    </row>
    <row r="5" spans="1:11">
      <c r="A5" s="7"/>
      <c r="B5" s="5"/>
      <c r="C5" s="2"/>
      <c r="D5" s="2" t="s">
        <v>4</v>
      </c>
      <c r="E5" s="273">
        <f>E4*0.06</f>
        <v>807075</v>
      </c>
      <c r="F5" s="273"/>
      <c r="G5" s="273"/>
      <c r="H5" s="11"/>
      <c r="I5" s="6"/>
      <c r="J5" s="6"/>
      <c r="K5" s="6"/>
    </row>
    <row r="6" spans="1:11">
      <c r="A6" s="7"/>
      <c r="B6" s="5"/>
      <c r="C6" s="2"/>
      <c r="D6" s="2" t="s">
        <v>5</v>
      </c>
      <c r="E6" s="274">
        <f>SUM(E4:E5)</f>
        <v>14258325</v>
      </c>
      <c r="F6" s="274"/>
      <c r="G6" s="274"/>
      <c r="H6" s="11"/>
      <c r="I6" s="6"/>
      <c r="J6" s="6"/>
      <c r="K6" s="6"/>
    </row>
    <row r="7" spans="1:11" ht="21" customHeight="1">
      <c r="A7" s="265" t="s">
        <v>20</v>
      </c>
      <c r="B7" s="264" t="s">
        <v>16</v>
      </c>
      <c r="C7" s="262" t="s">
        <v>6</v>
      </c>
      <c r="D7" s="266" t="s">
        <v>7</v>
      </c>
      <c r="E7" s="268" t="s">
        <v>114</v>
      </c>
      <c r="F7" s="269"/>
      <c r="G7" s="269"/>
      <c r="H7" s="269"/>
      <c r="I7" s="270"/>
      <c r="J7" s="271" t="s">
        <v>178</v>
      </c>
      <c r="K7" s="271" t="s">
        <v>179</v>
      </c>
    </row>
    <row r="8" spans="1:11" ht="25.5" customHeight="1">
      <c r="A8" s="265"/>
      <c r="B8" s="264"/>
      <c r="C8" s="263"/>
      <c r="D8" s="267"/>
      <c r="E8" s="77" t="s">
        <v>200</v>
      </c>
      <c r="F8" s="77" t="s">
        <v>181</v>
      </c>
      <c r="G8" s="77" t="s">
        <v>182</v>
      </c>
      <c r="H8" s="77" t="s">
        <v>183</v>
      </c>
      <c r="I8" s="77" t="s">
        <v>177</v>
      </c>
      <c r="J8" s="271"/>
      <c r="K8" s="271"/>
    </row>
    <row r="9" spans="1:11" ht="16.5" customHeight="1">
      <c r="A9" s="311" t="s">
        <v>42</v>
      </c>
      <c r="B9" s="312"/>
      <c r="C9" s="312"/>
      <c r="D9" s="312"/>
      <c r="E9" s="312"/>
      <c r="F9" s="312"/>
      <c r="G9" s="312"/>
      <c r="H9" s="312"/>
      <c r="I9" s="312"/>
      <c r="J9" s="312"/>
      <c r="K9" s="312"/>
    </row>
    <row r="10" spans="1:11" ht="16.5" customHeight="1">
      <c r="A10" s="275" t="s">
        <v>170</v>
      </c>
      <c r="B10" s="300">
        <v>50</v>
      </c>
      <c r="C10" s="253" t="s">
        <v>349</v>
      </c>
      <c r="D10" s="335" t="s">
        <v>350</v>
      </c>
      <c r="E10" s="275">
        <v>1</v>
      </c>
      <c r="F10" s="275">
        <v>4</v>
      </c>
      <c r="G10" s="275">
        <v>3</v>
      </c>
      <c r="H10" s="275">
        <v>1.8</v>
      </c>
      <c r="I10" s="253" t="s">
        <v>184</v>
      </c>
      <c r="J10" s="275">
        <v>300000</v>
      </c>
      <c r="K10" s="253"/>
    </row>
    <row r="11" spans="1:11" ht="16.5" customHeight="1">
      <c r="A11" s="261"/>
      <c r="B11" s="301"/>
      <c r="C11" s="261"/>
      <c r="D11" s="301"/>
      <c r="E11" s="261"/>
      <c r="F11" s="261"/>
      <c r="G11" s="261"/>
      <c r="H11" s="261"/>
      <c r="I11" s="261"/>
      <c r="J11" s="261"/>
      <c r="K11" s="261"/>
    </row>
    <row r="12" spans="1:11" s="111" customFormat="1" ht="16.5" customHeight="1">
      <c r="A12" s="253" t="s">
        <v>8</v>
      </c>
      <c r="B12" s="275">
        <f>B3*14</f>
        <v>5950</v>
      </c>
      <c r="C12" s="298" t="s">
        <v>165</v>
      </c>
      <c r="D12" s="89" t="s">
        <v>326</v>
      </c>
      <c r="E12" s="335">
        <v>4</v>
      </c>
      <c r="F12" s="300">
        <v>885</v>
      </c>
      <c r="G12" s="300">
        <v>1.5</v>
      </c>
      <c r="H12" s="300">
        <v>1</v>
      </c>
      <c r="I12" s="253" t="s">
        <v>184</v>
      </c>
      <c r="J12" s="275">
        <f>B12*211</f>
        <v>1255450</v>
      </c>
      <c r="K12" s="253"/>
    </row>
    <row r="13" spans="1:11" s="111" customFormat="1" ht="16.5" customHeight="1">
      <c r="A13" s="256"/>
      <c r="B13" s="256"/>
      <c r="C13" s="366"/>
      <c r="D13" s="89" t="s">
        <v>327</v>
      </c>
      <c r="E13" s="348"/>
      <c r="F13" s="348"/>
      <c r="G13" s="348"/>
      <c r="H13" s="348"/>
      <c r="I13" s="256"/>
      <c r="J13" s="256"/>
      <c r="K13" s="256"/>
    </row>
    <row r="14" spans="1:11" s="111" customFormat="1" ht="16.5" customHeight="1">
      <c r="A14" s="256"/>
      <c r="B14" s="256"/>
      <c r="C14" s="366"/>
      <c r="D14" s="89" t="s">
        <v>328</v>
      </c>
      <c r="E14" s="348"/>
      <c r="F14" s="348"/>
      <c r="G14" s="348"/>
      <c r="H14" s="348"/>
      <c r="I14" s="256"/>
      <c r="J14" s="256"/>
      <c r="K14" s="256"/>
    </row>
    <row r="15" spans="1:11" s="111" customFormat="1" ht="16.5" customHeight="1">
      <c r="A15" s="256"/>
      <c r="B15" s="256"/>
      <c r="C15" s="366"/>
      <c r="D15" s="89" t="s">
        <v>168</v>
      </c>
      <c r="E15" s="301"/>
      <c r="F15" s="301"/>
      <c r="G15" s="301"/>
      <c r="H15" s="301"/>
      <c r="I15" s="256"/>
      <c r="J15" s="256"/>
      <c r="K15" s="256"/>
    </row>
    <row r="16" spans="1:11" s="111" customFormat="1" ht="16.5" customHeight="1">
      <c r="A16" s="256"/>
      <c r="B16" s="275">
        <f>B3*10</f>
        <v>4250</v>
      </c>
      <c r="C16" s="298" t="s">
        <v>165</v>
      </c>
      <c r="D16" s="89" t="s">
        <v>329</v>
      </c>
      <c r="E16" s="335">
        <v>4</v>
      </c>
      <c r="F16" s="300">
        <v>885</v>
      </c>
      <c r="G16" s="300">
        <v>1.5</v>
      </c>
      <c r="H16" s="300">
        <v>1</v>
      </c>
      <c r="I16" s="253" t="s">
        <v>184</v>
      </c>
      <c r="J16" s="275">
        <f>B16*211</f>
        <v>896750</v>
      </c>
      <c r="K16" s="253"/>
    </row>
    <row r="17" spans="1:11" s="111" customFormat="1" ht="16.5" customHeight="1">
      <c r="A17" s="256"/>
      <c r="B17" s="256"/>
      <c r="C17" s="366"/>
      <c r="D17" s="89" t="s">
        <v>330</v>
      </c>
      <c r="E17" s="348"/>
      <c r="F17" s="348"/>
      <c r="G17" s="348"/>
      <c r="H17" s="348"/>
      <c r="I17" s="256"/>
      <c r="J17" s="256"/>
      <c r="K17" s="256"/>
    </row>
    <row r="18" spans="1:11" s="111" customFormat="1" ht="16.5" customHeight="1">
      <c r="A18" s="256"/>
      <c r="B18" s="256"/>
      <c r="C18" s="366"/>
      <c r="D18" s="89" t="s">
        <v>331</v>
      </c>
      <c r="E18" s="348"/>
      <c r="F18" s="348"/>
      <c r="G18" s="348"/>
      <c r="H18" s="348"/>
      <c r="I18" s="256"/>
      <c r="J18" s="256"/>
      <c r="K18" s="256"/>
    </row>
    <row r="19" spans="1:11" s="111" customFormat="1" ht="16.5" customHeight="1">
      <c r="A19" s="256"/>
      <c r="B19" s="256"/>
      <c r="C19" s="366"/>
      <c r="D19" s="89" t="s">
        <v>332</v>
      </c>
      <c r="E19" s="301"/>
      <c r="F19" s="301"/>
      <c r="G19" s="301"/>
      <c r="H19" s="301"/>
      <c r="I19" s="256"/>
      <c r="J19" s="256"/>
      <c r="K19" s="256"/>
    </row>
    <row r="20" spans="1:11" s="111" customFormat="1" ht="16.5" customHeight="1">
      <c r="A20" s="256"/>
      <c r="B20" s="275">
        <f>B3*10</f>
        <v>4250</v>
      </c>
      <c r="C20" s="335" t="s">
        <v>165</v>
      </c>
      <c r="D20" s="86" t="s">
        <v>333</v>
      </c>
      <c r="E20" s="275">
        <v>3</v>
      </c>
      <c r="F20" s="275">
        <v>843</v>
      </c>
      <c r="G20" s="275">
        <v>1.5</v>
      </c>
      <c r="H20" s="300">
        <v>1</v>
      </c>
      <c r="I20" s="275"/>
      <c r="J20" s="275">
        <f>B20*211</f>
        <v>896750</v>
      </c>
      <c r="K20" s="253"/>
    </row>
    <row r="21" spans="1:11" s="111" customFormat="1" ht="16.5" customHeight="1">
      <c r="A21" s="256"/>
      <c r="B21" s="256"/>
      <c r="C21" s="348"/>
      <c r="D21" s="86" t="s">
        <v>334</v>
      </c>
      <c r="E21" s="256"/>
      <c r="F21" s="256"/>
      <c r="G21" s="256"/>
      <c r="H21" s="348"/>
      <c r="I21" s="256"/>
      <c r="J21" s="256"/>
      <c r="K21" s="256"/>
    </row>
    <row r="22" spans="1:11" s="111" customFormat="1" ht="16.5" customHeight="1">
      <c r="A22" s="256"/>
      <c r="B22" s="256"/>
      <c r="C22" s="348"/>
      <c r="D22" s="86" t="s">
        <v>335</v>
      </c>
      <c r="E22" s="261"/>
      <c r="F22" s="261"/>
      <c r="G22" s="261"/>
      <c r="H22" s="301"/>
      <c r="I22" s="256"/>
      <c r="J22" s="256"/>
      <c r="K22" s="256"/>
    </row>
    <row r="23" spans="1:11" ht="16.5" customHeight="1">
      <c r="A23" s="253" t="s">
        <v>150</v>
      </c>
      <c r="B23" s="275">
        <f>B3*2</f>
        <v>850</v>
      </c>
      <c r="C23" s="253" t="s">
        <v>136</v>
      </c>
      <c r="D23" s="253" t="s">
        <v>415</v>
      </c>
      <c r="E23" s="355" t="s">
        <v>314</v>
      </c>
      <c r="F23" s="356"/>
      <c r="G23" s="356"/>
      <c r="H23" s="357"/>
      <c r="I23" s="275" t="s">
        <v>203</v>
      </c>
      <c r="J23" s="275">
        <f>B23*211</f>
        <v>179350</v>
      </c>
      <c r="K23" s="275"/>
    </row>
    <row r="24" spans="1:11" ht="16.5" customHeight="1">
      <c r="A24" s="255"/>
      <c r="B24" s="261"/>
      <c r="C24" s="261"/>
      <c r="D24" s="261"/>
      <c r="E24" s="358"/>
      <c r="F24" s="359"/>
      <c r="G24" s="359"/>
      <c r="H24" s="360"/>
      <c r="I24" s="261"/>
      <c r="J24" s="261"/>
      <c r="K24" s="261"/>
    </row>
    <row r="25" spans="1:11" ht="67.5" customHeight="1">
      <c r="A25" s="241" t="s">
        <v>495</v>
      </c>
      <c r="B25" s="243">
        <v>100</v>
      </c>
      <c r="C25" s="241" t="s">
        <v>164</v>
      </c>
      <c r="D25" s="241" t="s">
        <v>413</v>
      </c>
      <c r="E25" s="228">
        <v>1</v>
      </c>
      <c r="F25" s="228">
        <v>9</v>
      </c>
      <c r="G25" s="228">
        <v>5</v>
      </c>
      <c r="H25" s="228">
        <v>3</v>
      </c>
      <c r="I25" s="241" t="s">
        <v>184</v>
      </c>
      <c r="J25" s="243">
        <v>1000000</v>
      </c>
      <c r="K25" s="243"/>
    </row>
    <row r="26" spans="1:11">
      <c r="A26" s="88" t="s">
        <v>41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1:11" ht="15" customHeight="1">
      <c r="A27" s="247" t="s">
        <v>43</v>
      </c>
      <c r="B27" s="245">
        <f>B3*8</f>
        <v>3400</v>
      </c>
      <c r="C27" s="253" t="s">
        <v>165</v>
      </c>
      <c r="D27" s="112" t="s">
        <v>336</v>
      </c>
      <c r="E27" s="253">
        <v>3</v>
      </c>
      <c r="F27" s="253">
        <v>843</v>
      </c>
      <c r="G27" s="253">
        <v>1.5</v>
      </c>
      <c r="H27" s="253">
        <v>1</v>
      </c>
      <c r="I27" s="245" t="s">
        <v>184</v>
      </c>
      <c r="J27" s="289">
        <f>B27*211</f>
        <v>717400</v>
      </c>
      <c r="K27" s="292"/>
    </row>
    <row r="28" spans="1:11">
      <c r="A28" s="248"/>
      <c r="B28" s="250"/>
      <c r="C28" s="254"/>
      <c r="D28" s="36" t="s">
        <v>337</v>
      </c>
      <c r="E28" s="254"/>
      <c r="F28" s="254"/>
      <c r="G28" s="254"/>
      <c r="H28" s="254"/>
      <c r="I28" s="250"/>
      <c r="J28" s="291"/>
      <c r="K28" s="317"/>
    </row>
    <row r="29" spans="1:11">
      <c r="A29" s="248"/>
      <c r="B29" s="246"/>
      <c r="C29" s="254"/>
      <c r="D29" s="36" t="s">
        <v>340</v>
      </c>
      <c r="E29" s="255"/>
      <c r="F29" s="255"/>
      <c r="G29" s="255"/>
      <c r="H29" s="255"/>
      <c r="I29" s="246"/>
      <c r="J29" s="290"/>
      <c r="K29" s="309"/>
    </row>
    <row r="30" spans="1:11" ht="15" customHeight="1">
      <c r="A30" s="248"/>
      <c r="B30" s="253">
        <f>10*B3</f>
        <v>4250</v>
      </c>
      <c r="C30" s="254"/>
      <c r="D30" s="112" t="s">
        <v>338</v>
      </c>
      <c r="E30" s="253">
        <v>3</v>
      </c>
      <c r="F30" s="253">
        <v>843</v>
      </c>
      <c r="G30" s="253">
        <v>1.5</v>
      </c>
      <c r="H30" s="253">
        <v>1</v>
      </c>
      <c r="I30" s="245" t="s">
        <v>184</v>
      </c>
      <c r="J30" s="289">
        <f>B30*211</f>
        <v>896750</v>
      </c>
      <c r="K30" s="245"/>
    </row>
    <row r="31" spans="1:11">
      <c r="A31" s="248"/>
      <c r="B31" s="254"/>
      <c r="C31" s="254"/>
      <c r="D31" s="36" t="s">
        <v>339</v>
      </c>
      <c r="E31" s="254"/>
      <c r="F31" s="254"/>
      <c r="G31" s="254"/>
      <c r="H31" s="254"/>
      <c r="I31" s="250"/>
      <c r="J31" s="291"/>
      <c r="K31" s="291"/>
    </row>
    <row r="32" spans="1:11">
      <c r="A32" s="248"/>
      <c r="B32" s="254"/>
      <c r="C32" s="254"/>
      <c r="D32" s="36" t="s">
        <v>340</v>
      </c>
      <c r="E32" s="255"/>
      <c r="F32" s="255"/>
      <c r="G32" s="255"/>
      <c r="H32" s="255"/>
      <c r="I32" s="250"/>
      <c r="J32" s="291"/>
      <c r="K32" s="290"/>
    </row>
    <row r="33" spans="1:11">
      <c r="A33" s="248"/>
      <c r="B33" s="245">
        <f>B3*10</f>
        <v>4250</v>
      </c>
      <c r="C33" s="254"/>
      <c r="D33" s="112" t="s">
        <v>341</v>
      </c>
      <c r="E33" s="253">
        <v>3</v>
      </c>
      <c r="F33" s="253">
        <v>843</v>
      </c>
      <c r="G33" s="253">
        <v>1.5</v>
      </c>
      <c r="H33" s="253">
        <v>1</v>
      </c>
      <c r="I33" s="245" t="s">
        <v>184</v>
      </c>
      <c r="J33" s="289">
        <f>B33*211</f>
        <v>896750</v>
      </c>
      <c r="K33" s="245"/>
    </row>
    <row r="34" spans="1:11">
      <c r="A34" s="248"/>
      <c r="B34" s="250"/>
      <c r="C34" s="254"/>
      <c r="D34" s="36" t="s">
        <v>342</v>
      </c>
      <c r="E34" s="254"/>
      <c r="F34" s="254"/>
      <c r="G34" s="254"/>
      <c r="H34" s="254"/>
      <c r="I34" s="250"/>
      <c r="J34" s="291"/>
      <c r="K34" s="291"/>
    </row>
    <row r="35" spans="1:11">
      <c r="A35" s="248"/>
      <c r="B35" s="246"/>
      <c r="C35" s="254"/>
      <c r="D35" s="36" t="s">
        <v>385</v>
      </c>
      <c r="E35" s="255"/>
      <c r="F35" s="255"/>
      <c r="G35" s="255"/>
      <c r="H35" s="255"/>
      <c r="I35" s="246"/>
      <c r="J35" s="290"/>
      <c r="K35" s="290"/>
    </row>
    <row r="36" spans="1:11">
      <c r="A36" s="248"/>
      <c r="B36" s="124">
        <f>B3*5</f>
        <v>2125</v>
      </c>
      <c r="C36" s="254"/>
      <c r="D36" s="36" t="s">
        <v>138</v>
      </c>
      <c r="E36" s="139">
        <v>1</v>
      </c>
      <c r="F36" s="42">
        <v>1264</v>
      </c>
      <c r="G36" s="42">
        <v>1.5</v>
      </c>
      <c r="H36" s="138">
        <v>1</v>
      </c>
      <c r="I36" s="22" t="s">
        <v>184</v>
      </c>
      <c r="J36" s="133">
        <f>B36*211</f>
        <v>448375</v>
      </c>
      <c r="K36" s="14"/>
    </row>
    <row r="37" spans="1:11" ht="15" customHeight="1">
      <c r="A37" s="247" t="s">
        <v>48</v>
      </c>
      <c r="B37" s="245">
        <f>B3*12</f>
        <v>5100</v>
      </c>
      <c r="C37" s="253" t="s">
        <v>185</v>
      </c>
      <c r="D37" s="112" t="s">
        <v>386</v>
      </c>
      <c r="E37" s="253">
        <v>3</v>
      </c>
      <c r="F37" s="253">
        <v>79</v>
      </c>
      <c r="G37" s="253">
        <v>4</v>
      </c>
      <c r="H37" s="253">
        <v>2</v>
      </c>
      <c r="I37" s="245" t="s">
        <v>184</v>
      </c>
      <c r="J37" s="289">
        <f>B37*211</f>
        <v>1076100</v>
      </c>
      <c r="K37" s="245"/>
    </row>
    <row r="38" spans="1:11" ht="15" customHeight="1">
      <c r="A38" s="248"/>
      <c r="B38" s="250"/>
      <c r="C38" s="254"/>
      <c r="D38" s="36" t="s">
        <v>387</v>
      </c>
      <c r="E38" s="254"/>
      <c r="F38" s="254"/>
      <c r="G38" s="254"/>
      <c r="H38" s="254"/>
      <c r="I38" s="250"/>
      <c r="J38" s="291"/>
      <c r="K38" s="291"/>
    </row>
    <row r="39" spans="1:11" ht="15" customHeight="1">
      <c r="A39" s="248"/>
      <c r="B39" s="250"/>
      <c r="C39" s="254"/>
      <c r="D39" s="112" t="s">
        <v>388</v>
      </c>
      <c r="E39" s="254"/>
      <c r="F39" s="254"/>
      <c r="G39" s="254"/>
      <c r="H39" s="254"/>
      <c r="I39" s="250"/>
      <c r="J39" s="291"/>
      <c r="K39" s="290"/>
    </row>
    <row r="40" spans="1:11" ht="15" customHeight="1">
      <c r="A40" s="248"/>
      <c r="B40" s="245">
        <f>3*B3</f>
        <v>1275</v>
      </c>
      <c r="C40" s="254"/>
      <c r="D40" s="171" t="s">
        <v>343</v>
      </c>
      <c r="E40" s="253">
        <v>3</v>
      </c>
      <c r="F40" s="253">
        <v>79</v>
      </c>
      <c r="G40" s="253">
        <v>4</v>
      </c>
      <c r="H40" s="253">
        <v>2</v>
      </c>
      <c r="I40" s="245" t="s">
        <v>184</v>
      </c>
      <c r="J40" s="302">
        <f>B40*211</f>
        <v>269025</v>
      </c>
      <c r="K40" s="245"/>
    </row>
    <row r="41" spans="1:11" ht="15.75" customHeight="1">
      <c r="A41" s="248"/>
      <c r="B41" s="250"/>
      <c r="C41" s="254"/>
      <c r="D41" s="140" t="s">
        <v>344</v>
      </c>
      <c r="E41" s="254"/>
      <c r="F41" s="254"/>
      <c r="G41" s="254"/>
      <c r="H41" s="254"/>
      <c r="I41" s="250"/>
      <c r="J41" s="316"/>
      <c r="K41" s="250"/>
    </row>
    <row r="42" spans="1:11">
      <c r="A42" s="248"/>
      <c r="B42" s="245">
        <f>B3*3</f>
        <v>1275</v>
      </c>
      <c r="C42" s="254"/>
      <c r="D42" s="187" t="s">
        <v>348</v>
      </c>
      <c r="E42" s="253">
        <v>3</v>
      </c>
      <c r="F42" s="253">
        <v>79</v>
      </c>
      <c r="G42" s="253">
        <v>4</v>
      </c>
      <c r="H42" s="253">
        <v>2</v>
      </c>
      <c r="I42" s="245" t="s">
        <v>184</v>
      </c>
      <c r="J42" s="302">
        <f>B42*211</f>
        <v>269025</v>
      </c>
      <c r="K42" s="205"/>
    </row>
    <row r="43" spans="1:11">
      <c r="A43" s="248"/>
      <c r="B43" s="250"/>
      <c r="C43" s="254"/>
      <c r="D43" s="187" t="s">
        <v>169</v>
      </c>
      <c r="E43" s="254"/>
      <c r="F43" s="254"/>
      <c r="G43" s="254"/>
      <c r="H43" s="254"/>
      <c r="I43" s="250"/>
      <c r="J43" s="316"/>
      <c r="K43" s="210"/>
    </row>
    <row r="44" spans="1:11" ht="15" customHeight="1">
      <c r="A44" s="248"/>
      <c r="B44" s="245">
        <f>B3*3</f>
        <v>1275</v>
      </c>
      <c r="C44" s="254"/>
      <c r="D44" s="171" t="s">
        <v>346</v>
      </c>
      <c r="E44" s="253">
        <v>3</v>
      </c>
      <c r="F44" s="253">
        <v>79</v>
      </c>
      <c r="G44" s="253">
        <v>4</v>
      </c>
      <c r="H44" s="253">
        <v>2</v>
      </c>
      <c r="I44" s="245" t="s">
        <v>184</v>
      </c>
      <c r="J44" s="302">
        <f>B44*211</f>
        <v>269025</v>
      </c>
      <c r="K44" s="245"/>
    </row>
    <row r="45" spans="1:11">
      <c r="A45" s="248"/>
      <c r="B45" s="250"/>
      <c r="C45" s="254"/>
      <c r="D45" s="140" t="s">
        <v>347</v>
      </c>
      <c r="E45" s="254"/>
      <c r="F45" s="254"/>
      <c r="G45" s="254"/>
      <c r="H45" s="254"/>
      <c r="I45" s="250"/>
      <c r="J45" s="316"/>
      <c r="K45" s="250"/>
    </row>
    <row r="46" spans="1:11">
      <c r="A46" s="304" t="s">
        <v>73</v>
      </c>
      <c r="B46" s="304"/>
      <c r="C46" s="304"/>
      <c r="D46" s="304"/>
      <c r="E46" s="304"/>
      <c r="F46" s="304"/>
      <c r="G46" s="304"/>
      <c r="H46" s="304"/>
      <c r="I46" s="304"/>
      <c r="J46" s="304"/>
      <c r="K46" s="304"/>
    </row>
    <row r="47" spans="1:11">
      <c r="A47" s="247" t="s">
        <v>154</v>
      </c>
      <c r="B47" s="245">
        <v>331</v>
      </c>
      <c r="C47" s="253" t="s">
        <v>155</v>
      </c>
      <c r="D47" s="245" t="s">
        <v>156</v>
      </c>
      <c r="E47" s="252">
        <v>1</v>
      </c>
      <c r="F47" s="252">
        <v>9</v>
      </c>
      <c r="G47" s="252">
        <v>5</v>
      </c>
      <c r="H47" s="252">
        <v>3.5</v>
      </c>
      <c r="I47" s="245" t="s">
        <v>187</v>
      </c>
      <c r="J47" s="247">
        <v>520000</v>
      </c>
      <c r="K47" s="247"/>
    </row>
    <row r="48" spans="1:11" ht="80.25" customHeight="1">
      <c r="A48" s="249"/>
      <c r="B48" s="246"/>
      <c r="C48" s="261"/>
      <c r="D48" s="246"/>
      <c r="E48" s="251"/>
      <c r="F48" s="251"/>
      <c r="G48" s="251"/>
      <c r="H48" s="251"/>
      <c r="I48" s="246"/>
      <c r="J48" s="249"/>
      <c r="K48" s="249"/>
    </row>
    <row r="49" spans="1:14">
      <c r="A49" s="304" t="s">
        <v>79</v>
      </c>
      <c r="B49" s="304"/>
      <c r="C49" s="304"/>
      <c r="D49" s="304"/>
      <c r="E49" s="304"/>
      <c r="F49" s="304"/>
      <c r="G49" s="304"/>
      <c r="H49" s="304"/>
      <c r="I49" s="304"/>
      <c r="J49" s="304"/>
      <c r="K49" s="304"/>
    </row>
    <row r="50" spans="1:14" ht="15" customHeight="1">
      <c r="A50" s="247" t="s">
        <v>81</v>
      </c>
      <c r="B50" s="245">
        <v>100</v>
      </c>
      <c r="C50" s="253" t="s">
        <v>91</v>
      </c>
      <c r="D50" s="14" t="s">
        <v>351</v>
      </c>
      <c r="E50" s="252">
        <v>2</v>
      </c>
      <c r="F50" s="252">
        <v>100</v>
      </c>
      <c r="G50" s="252">
        <v>3</v>
      </c>
      <c r="H50" s="252">
        <v>0.1</v>
      </c>
      <c r="I50" s="245" t="s">
        <v>184</v>
      </c>
      <c r="J50" s="252">
        <v>1500000</v>
      </c>
      <c r="K50" s="245"/>
    </row>
    <row r="51" spans="1:14" ht="54.75" customHeight="1">
      <c r="A51" s="248"/>
      <c r="B51" s="246"/>
      <c r="C51" s="261"/>
      <c r="D51" s="22" t="s">
        <v>352</v>
      </c>
      <c r="E51" s="251"/>
      <c r="F51" s="251"/>
      <c r="G51" s="251"/>
      <c r="H51" s="251"/>
      <c r="I51" s="251"/>
      <c r="J51" s="251"/>
      <c r="K51" s="246"/>
    </row>
    <row r="52" spans="1:14" ht="54.75" customHeight="1">
      <c r="A52" s="249"/>
      <c r="B52" s="225">
        <v>100</v>
      </c>
      <c r="C52" s="226" t="s">
        <v>113</v>
      </c>
      <c r="D52" s="22" t="s">
        <v>496</v>
      </c>
      <c r="E52" s="224">
        <v>1</v>
      </c>
      <c r="F52" s="224">
        <v>50</v>
      </c>
      <c r="G52" s="224">
        <v>1.2</v>
      </c>
      <c r="H52" s="224"/>
      <c r="I52" s="225" t="s">
        <v>187</v>
      </c>
      <c r="J52" s="224">
        <v>465000</v>
      </c>
      <c r="K52" s="225"/>
    </row>
    <row r="53" spans="1:14" ht="28.5" customHeight="1">
      <c r="A53" s="232" t="s">
        <v>492</v>
      </c>
      <c r="B53" s="66">
        <v>200</v>
      </c>
      <c r="C53" s="241" t="s">
        <v>479</v>
      </c>
      <c r="D53" s="66" t="s">
        <v>166</v>
      </c>
      <c r="E53" s="23">
        <v>1</v>
      </c>
      <c r="F53" s="23">
        <v>12</v>
      </c>
      <c r="G53" s="23">
        <v>8</v>
      </c>
      <c r="H53" s="66">
        <v>3.5</v>
      </c>
      <c r="I53" s="34"/>
      <c r="J53" s="34">
        <v>1500000</v>
      </c>
      <c r="K53" s="66"/>
      <c r="N53" s="92"/>
    </row>
    <row r="54" spans="1:14" ht="30">
      <c r="A54" s="232" t="s">
        <v>80</v>
      </c>
      <c r="B54" s="66">
        <v>50</v>
      </c>
      <c r="C54" s="241" t="s">
        <v>493</v>
      </c>
      <c r="D54" s="22" t="s">
        <v>494</v>
      </c>
      <c r="E54" s="23">
        <v>1</v>
      </c>
      <c r="F54" s="23">
        <v>3</v>
      </c>
      <c r="G54" s="23">
        <v>2</v>
      </c>
      <c r="H54" s="23">
        <v>2</v>
      </c>
      <c r="I54" s="23"/>
      <c r="J54" s="23">
        <v>100000</v>
      </c>
      <c r="K54" s="66"/>
    </row>
    <row r="55" spans="1:14">
      <c r="B55" s="28">
        <f>B12+B16+B20+B23+B27+B30+B33+B36+B37+B40+B42+B44</f>
        <v>38250</v>
      </c>
      <c r="H55" s="44">
        <f>J12+J16+J20+J23+J27+J30+J33+J36+J37+J40+J42+J44</f>
        <v>8070750</v>
      </c>
      <c r="I55" s="44">
        <f>J50+J47+J10+J53+J54+J25+J52</f>
        <v>5385000</v>
      </c>
      <c r="J55" s="44">
        <f>J50+J47+J10</f>
        <v>2320000</v>
      </c>
      <c r="K55" s="56"/>
    </row>
    <row r="56" spans="1:14">
      <c r="B56" s="29">
        <f>B3*90</f>
        <v>38250</v>
      </c>
      <c r="H56" s="30">
        <f>E2</f>
        <v>8070750</v>
      </c>
      <c r="I56" s="30">
        <f>E3</f>
        <v>5380500</v>
      </c>
      <c r="J56" s="30">
        <f>E4</f>
        <v>13451250</v>
      </c>
      <c r="K56" s="56"/>
      <c r="N56" s="59">
        <f>I55-I56</f>
        <v>4500</v>
      </c>
    </row>
    <row r="57" spans="1:14">
      <c r="A57" s="8" t="s">
        <v>9</v>
      </c>
      <c r="C57" s="31">
        <f>H55/100000</f>
        <v>80.707499999999996</v>
      </c>
      <c r="D57" s="4" t="s">
        <v>11</v>
      </c>
      <c r="K57" s="56"/>
    </row>
    <row r="58" spans="1:14">
      <c r="A58" s="8" t="s">
        <v>10</v>
      </c>
      <c r="C58" s="31">
        <f>I56/100000</f>
        <v>53.805</v>
      </c>
      <c r="D58" s="4" t="s">
        <v>11</v>
      </c>
      <c r="K58" s="56"/>
    </row>
    <row r="59" spans="1:14">
      <c r="A59" s="4" t="s">
        <v>110</v>
      </c>
      <c r="K59" s="56"/>
      <c r="N59" s="59">
        <f>I56-I55</f>
        <v>-4500</v>
      </c>
    </row>
    <row r="60" spans="1:14">
      <c r="K60" s="56"/>
    </row>
    <row r="61" spans="1:14">
      <c r="K61" s="56"/>
      <c r="N61" s="59">
        <f>I56-I55</f>
        <v>-4500</v>
      </c>
    </row>
    <row r="62" spans="1:14">
      <c r="K62" s="56"/>
    </row>
    <row r="63" spans="1:14">
      <c r="K63" s="56"/>
    </row>
    <row r="64" spans="1:14">
      <c r="K64" s="56"/>
    </row>
    <row r="65" spans="11:11">
      <c r="K65" s="56"/>
    </row>
    <row r="66" spans="11:11">
      <c r="K66" s="56"/>
    </row>
    <row r="67" spans="11:11">
      <c r="K67" s="56"/>
    </row>
    <row r="68" spans="11:11">
      <c r="K68" s="56"/>
    </row>
    <row r="69" spans="11:11">
      <c r="K69" s="56"/>
    </row>
    <row r="70" spans="11:11">
      <c r="K70" s="56"/>
    </row>
    <row r="71" spans="11:11">
      <c r="K71" s="56"/>
    </row>
    <row r="72" spans="11:11">
      <c r="K72" s="56"/>
    </row>
    <row r="73" spans="11:11">
      <c r="K73" s="56"/>
    </row>
    <row r="74" spans="11:11">
      <c r="K74" s="56"/>
    </row>
    <row r="75" spans="11:11">
      <c r="K75" s="56"/>
    </row>
    <row r="76" spans="11:11">
      <c r="K76" s="56"/>
    </row>
    <row r="77" spans="11:11">
      <c r="K77" s="56"/>
    </row>
    <row r="78" spans="11:11">
      <c r="K78" s="56"/>
    </row>
    <row r="79" spans="11:11">
      <c r="K79" s="56"/>
    </row>
    <row r="80" spans="11:11">
      <c r="K80" s="56"/>
    </row>
    <row r="81" spans="11:11">
      <c r="K81" s="56"/>
    </row>
    <row r="82" spans="11:11">
      <c r="K82" s="56"/>
    </row>
    <row r="83" spans="11:11">
      <c r="K83" s="56"/>
    </row>
    <row r="84" spans="11:11">
      <c r="K84" s="56"/>
    </row>
    <row r="85" spans="11:11">
      <c r="K85" s="56"/>
    </row>
    <row r="86" spans="11:11">
      <c r="K86" s="56"/>
    </row>
    <row r="87" spans="11:11">
      <c r="K87" s="56"/>
    </row>
    <row r="88" spans="11:11">
      <c r="K88" s="56"/>
    </row>
    <row r="89" spans="11:11">
      <c r="K89" s="56"/>
    </row>
    <row r="90" spans="11:11">
      <c r="K90" s="56"/>
    </row>
    <row r="91" spans="11:11">
      <c r="K91" s="56"/>
    </row>
    <row r="92" spans="11:11">
      <c r="K92" s="56"/>
    </row>
    <row r="93" spans="11:11">
      <c r="K93" s="56"/>
    </row>
    <row r="94" spans="11:11">
      <c r="K94" s="56"/>
    </row>
    <row r="95" spans="11:11">
      <c r="K95" s="56"/>
    </row>
    <row r="96" spans="11:11">
      <c r="K96" s="56"/>
    </row>
    <row r="97" spans="11:11">
      <c r="K97" s="56"/>
    </row>
    <row r="98" spans="11:11">
      <c r="K98" s="56"/>
    </row>
    <row r="99" spans="11:11">
      <c r="K99" s="56"/>
    </row>
    <row r="100" spans="11:11">
      <c r="K100" s="56"/>
    </row>
    <row r="101" spans="11:11">
      <c r="K101" s="56"/>
    </row>
    <row r="102" spans="11:11">
      <c r="K102" s="56"/>
    </row>
    <row r="103" spans="11:11">
      <c r="K103" s="56"/>
    </row>
    <row r="104" spans="11:11">
      <c r="K104" s="56"/>
    </row>
    <row r="105" spans="11:11">
      <c r="K105" s="56"/>
    </row>
    <row r="106" spans="11:11">
      <c r="K106" s="56"/>
    </row>
    <row r="107" spans="11:11">
      <c r="K107" s="56"/>
    </row>
    <row r="108" spans="11:11">
      <c r="K108" s="56"/>
    </row>
    <row r="109" spans="11:11">
      <c r="K109" s="56"/>
    </row>
    <row r="110" spans="11:11">
      <c r="K110" s="56"/>
    </row>
    <row r="111" spans="11:11">
      <c r="K111" s="56"/>
    </row>
    <row r="112" spans="11:11">
      <c r="K112" s="56"/>
    </row>
    <row r="113" spans="11:11">
      <c r="K113" s="56"/>
    </row>
    <row r="114" spans="11:11">
      <c r="K114" s="56"/>
    </row>
    <row r="115" spans="11:11">
      <c r="K115" s="57"/>
    </row>
  </sheetData>
  <mergeCells count="142">
    <mergeCell ref="A50:A52"/>
    <mergeCell ref="K27:K29"/>
    <mergeCell ref="K33:K35"/>
    <mergeCell ref="B50:B51"/>
    <mergeCell ref="B47:B48"/>
    <mergeCell ref="B23:B24"/>
    <mergeCell ref="A49:K49"/>
    <mergeCell ref="A46:K46"/>
    <mergeCell ref="H47:H48"/>
    <mergeCell ref="I47:I48"/>
    <mergeCell ref="K47:K48"/>
    <mergeCell ref="A47:A48"/>
    <mergeCell ref="A37:A45"/>
    <mergeCell ref="A27:A36"/>
    <mergeCell ref="C27:C36"/>
    <mergeCell ref="K30:K32"/>
    <mergeCell ref="K37:K39"/>
    <mergeCell ref="K40:K41"/>
    <mergeCell ref="K44:K45"/>
    <mergeCell ref="J23:J24"/>
    <mergeCell ref="A23:A24"/>
    <mergeCell ref="J27:J29"/>
    <mergeCell ref="J30:J32"/>
    <mergeCell ref="J37:J39"/>
    <mergeCell ref="J40:J41"/>
    <mergeCell ref="E2:G2"/>
    <mergeCell ref="E3:G3"/>
    <mergeCell ref="E4:G4"/>
    <mergeCell ref="E5:G5"/>
    <mergeCell ref="E6:G6"/>
    <mergeCell ref="A9:K9"/>
    <mergeCell ref="B12:B15"/>
    <mergeCell ref="C12:C15"/>
    <mergeCell ref="E12:E15"/>
    <mergeCell ref="F12:F15"/>
    <mergeCell ref="G12:G15"/>
    <mergeCell ref="H10:H11"/>
    <mergeCell ref="I10:I11"/>
    <mergeCell ref="K10:K11"/>
    <mergeCell ref="A10:A11"/>
    <mergeCell ref="B10:B11"/>
    <mergeCell ref="D10:D11"/>
    <mergeCell ref="E10:E11"/>
    <mergeCell ref="F10:F11"/>
    <mergeCell ref="J10:J11"/>
    <mergeCell ref="C7:C8"/>
    <mergeCell ref="A7:A8"/>
    <mergeCell ref="I42:I43"/>
    <mergeCell ref="J20:J22"/>
    <mergeCell ref="K12:K15"/>
    <mergeCell ref="K16:K19"/>
    <mergeCell ref="B7:B8"/>
    <mergeCell ref="C10:C11"/>
    <mergeCell ref="D7:D8"/>
    <mergeCell ref="K7:K8"/>
    <mergeCell ref="E7:I7"/>
    <mergeCell ref="J7:J8"/>
    <mergeCell ref="I20:I22"/>
    <mergeCell ref="G10:G11"/>
    <mergeCell ref="F16:F19"/>
    <mergeCell ref="G16:G19"/>
    <mergeCell ref="C20:C22"/>
    <mergeCell ref="E20:E22"/>
    <mergeCell ref="F20:F22"/>
    <mergeCell ref="G20:G22"/>
    <mergeCell ref="H12:H15"/>
    <mergeCell ref="C16:C19"/>
    <mergeCell ref="E16:E19"/>
    <mergeCell ref="H16:H19"/>
    <mergeCell ref="H20:H22"/>
    <mergeCell ref="K20:K22"/>
    <mergeCell ref="G42:G43"/>
    <mergeCell ref="J44:J45"/>
    <mergeCell ref="J47:J48"/>
    <mergeCell ref="B27:B29"/>
    <mergeCell ref="B30:B32"/>
    <mergeCell ref="B37:B39"/>
    <mergeCell ref="A12:A22"/>
    <mergeCell ref="B20:B22"/>
    <mergeCell ref="I12:I15"/>
    <mergeCell ref="B16:B19"/>
    <mergeCell ref="I16:I19"/>
    <mergeCell ref="J12:J15"/>
    <mergeCell ref="J16:J19"/>
    <mergeCell ref="D47:D48"/>
    <mergeCell ref="E47:E48"/>
    <mergeCell ref="F47:F48"/>
    <mergeCell ref="C23:C24"/>
    <mergeCell ref="D23:D24"/>
    <mergeCell ref="E23:H24"/>
    <mergeCell ref="B33:B35"/>
    <mergeCell ref="J33:J35"/>
    <mergeCell ref="I33:I35"/>
    <mergeCell ref="I30:I32"/>
    <mergeCell ref="H42:H43"/>
    <mergeCell ref="E44:E45"/>
    <mergeCell ref="J50:J51"/>
    <mergeCell ref="C37:C45"/>
    <mergeCell ref="B40:B41"/>
    <mergeCell ref="B44:B45"/>
    <mergeCell ref="E37:E39"/>
    <mergeCell ref="F37:F39"/>
    <mergeCell ref="G37:G39"/>
    <mergeCell ref="H37:H39"/>
    <mergeCell ref="H40:H41"/>
    <mergeCell ref="E40:E41"/>
    <mergeCell ref="E50:E51"/>
    <mergeCell ref="F50:F51"/>
    <mergeCell ref="F40:F41"/>
    <mergeCell ref="G40:G41"/>
    <mergeCell ref="H44:H45"/>
    <mergeCell ref="G44:G45"/>
    <mergeCell ref="F44:F45"/>
    <mergeCell ref="G50:G51"/>
    <mergeCell ref="C50:C51"/>
    <mergeCell ref="C47:C48"/>
    <mergeCell ref="B42:B43"/>
    <mergeCell ref="E42:E43"/>
    <mergeCell ref="F42:F43"/>
    <mergeCell ref="J42:J43"/>
    <mergeCell ref="K50:K51"/>
    <mergeCell ref="I50:I51"/>
    <mergeCell ref="H50:H51"/>
    <mergeCell ref="G47:G48"/>
    <mergeCell ref="I23:I24"/>
    <mergeCell ref="K23:K24"/>
    <mergeCell ref="I27:I29"/>
    <mergeCell ref="E33:E35"/>
    <mergeCell ref="F33:F35"/>
    <mergeCell ref="G33:G35"/>
    <mergeCell ref="H33:H35"/>
    <mergeCell ref="E30:E32"/>
    <mergeCell ref="F30:F32"/>
    <mergeCell ref="G30:G32"/>
    <mergeCell ref="H30:H32"/>
    <mergeCell ref="E27:E29"/>
    <mergeCell ref="F27:F29"/>
    <mergeCell ref="G27:G29"/>
    <mergeCell ref="H27:H29"/>
    <mergeCell ref="I37:I39"/>
    <mergeCell ref="I40:I41"/>
    <mergeCell ref="I44:I45"/>
  </mergeCells>
  <printOptions horizontalCentered="1"/>
  <pageMargins left="0.19" right="0.21" top="1.82" bottom="0.42" header="0.9" footer="0.3"/>
  <pageSetup paperSize="9" orientation="landscape" horizontalDpi="300" verticalDpi="300" r:id="rId1"/>
  <headerFooter>
    <oddHeader>&amp;C&amp;G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41"/>
  <sheetViews>
    <sheetView topLeftCell="A20" workbookViewId="0">
      <selection activeCell="A35" sqref="A35:A36"/>
    </sheetView>
  </sheetViews>
  <sheetFormatPr defaultRowHeight="15"/>
  <cols>
    <col min="1" max="1" width="16.7109375" style="9" customWidth="1"/>
    <col min="2" max="2" width="10.42578125" style="10" customWidth="1"/>
    <col min="3" max="3" width="16.7109375" customWidth="1"/>
    <col min="4" max="4" width="15.7109375" style="3" customWidth="1"/>
    <col min="5" max="5" width="5" style="20" customWidth="1"/>
    <col min="6" max="6" width="6.42578125" style="20" customWidth="1"/>
    <col min="7" max="7" width="8.140625" style="20" customWidth="1"/>
    <col min="8" max="8" width="13.28515625" style="10" bestFit="1" customWidth="1"/>
    <col min="9" max="9" width="14" style="10" customWidth="1"/>
    <col min="10" max="10" width="13.42578125" style="10" customWidth="1"/>
    <col min="11" max="11" width="23.85546875" style="10" customWidth="1"/>
    <col min="13" max="13" width="11.5703125" bestFit="1" customWidth="1"/>
  </cols>
  <sheetData>
    <row r="1" spans="1:11">
      <c r="A1" s="21" t="s">
        <v>131</v>
      </c>
      <c r="B1" s="6"/>
      <c r="C1" s="18"/>
      <c r="D1" s="18" t="s">
        <v>176</v>
      </c>
      <c r="E1" s="18"/>
      <c r="F1" s="18"/>
      <c r="G1" s="18"/>
      <c r="H1" s="18"/>
      <c r="I1" s="18"/>
      <c r="J1" s="6"/>
      <c r="K1" s="6"/>
    </row>
    <row r="2" spans="1:11">
      <c r="A2" s="1"/>
      <c r="B2" s="6"/>
      <c r="C2" s="2"/>
      <c r="D2" s="2" t="s">
        <v>0</v>
      </c>
      <c r="E2" s="272">
        <f>B3*211*90</f>
        <v>1652130</v>
      </c>
      <c r="F2" s="272"/>
      <c r="G2" s="272"/>
      <c r="H2" s="11"/>
      <c r="I2" s="6"/>
      <c r="J2" s="6"/>
      <c r="K2" s="6"/>
    </row>
    <row r="3" spans="1:11">
      <c r="A3" s="21" t="s">
        <v>1</v>
      </c>
      <c r="B3" s="6">
        <v>87</v>
      </c>
      <c r="C3" s="2"/>
      <c r="D3" s="2" t="s">
        <v>2</v>
      </c>
      <c r="E3" s="273">
        <f>E2*2/3</f>
        <v>1101420</v>
      </c>
      <c r="F3" s="273"/>
      <c r="G3" s="273"/>
      <c r="H3" s="26"/>
      <c r="I3" s="6"/>
      <c r="J3" s="6"/>
      <c r="K3" s="6"/>
    </row>
    <row r="4" spans="1:11">
      <c r="A4" s="7"/>
      <c r="B4" s="5"/>
      <c r="C4" s="2"/>
      <c r="D4" s="2" t="s">
        <v>3</v>
      </c>
      <c r="E4" s="273">
        <f>SUM(E2:E3)</f>
        <v>2753550</v>
      </c>
      <c r="F4" s="273"/>
      <c r="G4" s="273"/>
      <c r="H4" s="11"/>
      <c r="I4" s="6"/>
      <c r="J4" s="6"/>
      <c r="K4" s="6"/>
    </row>
    <row r="5" spans="1:11">
      <c r="A5" s="7"/>
      <c r="B5" s="5"/>
      <c r="C5" s="2"/>
      <c r="D5" s="2" t="s">
        <v>4</v>
      </c>
      <c r="E5" s="273">
        <f>E4*0.06</f>
        <v>165213</v>
      </c>
      <c r="F5" s="273"/>
      <c r="G5" s="273"/>
      <c r="H5" s="11"/>
      <c r="I5" s="6"/>
      <c r="J5" s="6"/>
      <c r="K5" s="6"/>
    </row>
    <row r="6" spans="1:11">
      <c r="A6" s="7"/>
      <c r="B6" s="5"/>
      <c r="C6" s="2"/>
      <c r="D6" s="2" t="s">
        <v>5</v>
      </c>
      <c r="E6" s="274">
        <f>SUM(E4:E5)</f>
        <v>2918763</v>
      </c>
      <c r="F6" s="274"/>
      <c r="G6" s="274"/>
      <c r="H6" s="11"/>
      <c r="I6" s="6"/>
      <c r="J6" s="6"/>
      <c r="K6" s="6"/>
    </row>
    <row r="7" spans="1:11" ht="21" customHeight="1">
      <c r="A7" s="369" t="s">
        <v>20</v>
      </c>
      <c r="B7" s="371" t="s">
        <v>16</v>
      </c>
      <c r="C7" s="266" t="s">
        <v>6</v>
      </c>
      <c r="D7" s="266" t="s">
        <v>7</v>
      </c>
      <c r="E7" s="373" t="s">
        <v>114</v>
      </c>
      <c r="F7" s="374"/>
      <c r="G7" s="374"/>
      <c r="H7" s="374"/>
      <c r="I7" s="375"/>
      <c r="J7" s="266" t="s">
        <v>178</v>
      </c>
      <c r="K7" s="266" t="s">
        <v>179</v>
      </c>
    </row>
    <row r="8" spans="1:11" ht="34.5" customHeight="1">
      <c r="A8" s="370"/>
      <c r="B8" s="372"/>
      <c r="C8" s="267"/>
      <c r="D8" s="267"/>
      <c r="E8" s="77" t="s">
        <v>200</v>
      </c>
      <c r="F8" s="77" t="s">
        <v>181</v>
      </c>
      <c r="G8" s="77" t="s">
        <v>182</v>
      </c>
      <c r="H8" s="77" t="s">
        <v>183</v>
      </c>
      <c r="I8" s="77" t="s">
        <v>177</v>
      </c>
      <c r="J8" s="267"/>
      <c r="K8" s="267"/>
    </row>
    <row r="9" spans="1:11" ht="16.5" customHeight="1">
      <c r="A9" s="311" t="s">
        <v>42</v>
      </c>
      <c r="B9" s="312"/>
      <c r="C9" s="312"/>
      <c r="D9" s="312"/>
      <c r="E9" s="312"/>
      <c r="F9" s="312"/>
      <c r="G9" s="312"/>
      <c r="H9" s="312"/>
      <c r="I9" s="312"/>
      <c r="J9" s="312"/>
      <c r="K9" s="312"/>
    </row>
    <row r="10" spans="1:11" s="111" customFormat="1" ht="16.5" customHeight="1">
      <c r="A10" s="253" t="s">
        <v>389</v>
      </c>
      <c r="B10" s="256">
        <f>B3*14</f>
        <v>1218</v>
      </c>
      <c r="C10" s="298" t="s">
        <v>165</v>
      </c>
      <c r="D10" s="253" t="s">
        <v>355</v>
      </c>
      <c r="E10" s="300">
        <v>1</v>
      </c>
      <c r="F10" s="275">
        <v>518</v>
      </c>
      <c r="G10" s="275">
        <v>1.5</v>
      </c>
      <c r="H10" s="275">
        <v>1</v>
      </c>
      <c r="I10" s="253" t="s">
        <v>184</v>
      </c>
      <c r="J10" s="275">
        <f>B10*211</f>
        <v>256998</v>
      </c>
      <c r="K10" s="254"/>
    </row>
    <row r="11" spans="1:11" s="111" customFormat="1" ht="16.5" customHeight="1">
      <c r="A11" s="256"/>
      <c r="B11" s="261"/>
      <c r="C11" s="366"/>
      <c r="D11" s="255"/>
      <c r="E11" s="301"/>
      <c r="F11" s="261"/>
      <c r="G11" s="261"/>
      <c r="H11" s="261"/>
      <c r="I11" s="256"/>
      <c r="J11" s="261"/>
      <c r="K11" s="261"/>
    </row>
    <row r="12" spans="1:11" s="111" customFormat="1" ht="16.5" customHeight="1">
      <c r="A12" s="256"/>
      <c r="B12" s="275">
        <f>B3*10</f>
        <v>870</v>
      </c>
      <c r="C12" s="298" t="s">
        <v>165</v>
      </c>
      <c r="D12" s="253" t="s">
        <v>353</v>
      </c>
      <c r="E12" s="300">
        <v>1</v>
      </c>
      <c r="F12" s="275">
        <v>518</v>
      </c>
      <c r="G12" s="275">
        <v>1.5</v>
      </c>
      <c r="H12" s="275">
        <v>1</v>
      </c>
      <c r="I12" s="253" t="s">
        <v>184</v>
      </c>
      <c r="J12" s="275">
        <f>B12*211</f>
        <v>183570</v>
      </c>
      <c r="K12" s="253"/>
    </row>
    <row r="13" spans="1:11" s="111" customFormat="1" ht="16.5" customHeight="1">
      <c r="A13" s="256"/>
      <c r="B13" s="256"/>
      <c r="C13" s="366"/>
      <c r="D13" s="255"/>
      <c r="E13" s="301"/>
      <c r="F13" s="261"/>
      <c r="G13" s="261"/>
      <c r="H13" s="261"/>
      <c r="I13" s="256"/>
      <c r="J13" s="261"/>
      <c r="K13" s="256"/>
    </row>
    <row r="14" spans="1:11" s="111" customFormat="1" ht="16.5" customHeight="1">
      <c r="A14" s="256"/>
      <c r="B14" s="275">
        <f>B3*10</f>
        <v>870</v>
      </c>
      <c r="C14" s="253" t="s">
        <v>165</v>
      </c>
      <c r="D14" s="253" t="s">
        <v>354</v>
      </c>
      <c r="E14" s="300">
        <v>1</v>
      </c>
      <c r="F14" s="275">
        <v>518</v>
      </c>
      <c r="G14" s="275">
        <v>1.5</v>
      </c>
      <c r="H14" s="275">
        <v>1</v>
      </c>
      <c r="I14" s="253" t="s">
        <v>184</v>
      </c>
      <c r="J14" s="275">
        <f>B14*211</f>
        <v>183570</v>
      </c>
      <c r="K14" s="253"/>
    </row>
    <row r="15" spans="1:11" s="111" customFormat="1" ht="16.5" customHeight="1">
      <c r="A15" s="256"/>
      <c r="B15" s="261"/>
      <c r="C15" s="261"/>
      <c r="D15" s="255"/>
      <c r="E15" s="301"/>
      <c r="F15" s="261"/>
      <c r="G15" s="261"/>
      <c r="H15" s="261"/>
      <c r="I15" s="256"/>
      <c r="J15" s="261"/>
      <c r="K15" s="261"/>
    </row>
    <row r="16" spans="1:11" s="111" customFormat="1" ht="16.5" customHeight="1">
      <c r="A16" s="256"/>
      <c r="B16" s="275">
        <f>B3*8</f>
        <v>696</v>
      </c>
      <c r="C16" s="298" t="s">
        <v>165</v>
      </c>
      <c r="D16" s="253" t="s">
        <v>335</v>
      </c>
      <c r="E16" s="300">
        <v>1</v>
      </c>
      <c r="F16" s="275">
        <v>518</v>
      </c>
      <c r="G16" s="275">
        <v>1.5</v>
      </c>
      <c r="H16" s="275">
        <v>1</v>
      </c>
      <c r="I16" s="253" t="s">
        <v>184</v>
      </c>
      <c r="J16" s="275">
        <f>B16*211</f>
        <v>146856</v>
      </c>
      <c r="K16" s="253"/>
    </row>
    <row r="17" spans="1:11" s="111" customFormat="1" ht="16.5" customHeight="1">
      <c r="A17" s="261"/>
      <c r="B17" s="261"/>
      <c r="C17" s="366"/>
      <c r="D17" s="255"/>
      <c r="E17" s="301"/>
      <c r="F17" s="261"/>
      <c r="G17" s="261"/>
      <c r="H17" s="261"/>
      <c r="I17" s="261"/>
      <c r="J17" s="261"/>
      <c r="K17" s="261"/>
    </row>
    <row r="18" spans="1:11" ht="16.5" customHeight="1">
      <c r="A18" s="253" t="s">
        <v>150</v>
      </c>
      <c r="B18" s="275">
        <f>B3*2</f>
        <v>174</v>
      </c>
      <c r="C18" s="253" t="s">
        <v>136</v>
      </c>
      <c r="D18" s="253" t="s">
        <v>410</v>
      </c>
      <c r="E18" s="300" t="s">
        <v>303</v>
      </c>
      <c r="F18" s="353"/>
      <c r="G18" s="353"/>
      <c r="H18" s="349"/>
      <c r="I18" s="275" t="s">
        <v>203</v>
      </c>
      <c r="J18" s="275">
        <f>B18*211</f>
        <v>36714</v>
      </c>
      <c r="K18" s="275"/>
    </row>
    <row r="19" spans="1:11" ht="16.5" customHeight="1">
      <c r="A19" s="255"/>
      <c r="B19" s="261"/>
      <c r="C19" s="261"/>
      <c r="D19" s="261"/>
      <c r="E19" s="301"/>
      <c r="F19" s="354"/>
      <c r="G19" s="354"/>
      <c r="H19" s="297"/>
      <c r="I19" s="261"/>
      <c r="J19" s="261"/>
      <c r="K19" s="261"/>
    </row>
    <row r="20" spans="1:11" ht="30" customHeight="1">
      <c r="A20" s="335" t="s">
        <v>140</v>
      </c>
      <c r="B20" s="275">
        <v>50</v>
      </c>
      <c r="C20" s="298" t="s">
        <v>356</v>
      </c>
      <c r="D20" s="253" t="s">
        <v>357</v>
      </c>
      <c r="E20" s="275">
        <v>2</v>
      </c>
      <c r="F20" s="275">
        <v>10</v>
      </c>
      <c r="G20" s="275">
        <v>1</v>
      </c>
      <c r="H20" s="275">
        <v>1</v>
      </c>
      <c r="I20" s="253" t="s">
        <v>184</v>
      </c>
      <c r="J20" s="275">
        <v>151420</v>
      </c>
      <c r="K20" s="253"/>
    </row>
    <row r="21" spans="1:11" ht="16.5" customHeight="1">
      <c r="A21" s="301"/>
      <c r="B21" s="261"/>
      <c r="C21" s="299"/>
      <c r="D21" s="255"/>
      <c r="E21" s="261"/>
      <c r="F21" s="261"/>
      <c r="G21" s="261"/>
      <c r="H21" s="261"/>
      <c r="I21" s="261"/>
      <c r="J21" s="261"/>
      <c r="K21" s="261"/>
    </row>
    <row r="22" spans="1:11">
      <c r="A22" s="304" t="s">
        <v>41</v>
      </c>
      <c r="B22" s="304"/>
      <c r="C22" s="304"/>
      <c r="D22" s="304"/>
      <c r="E22" s="304"/>
      <c r="F22" s="304"/>
      <c r="G22" s="304"/>
      <c r="H22" s="304"/>
      <c r="I22" s="304"/>
      <c r="J22" s="304"/>
      <c r="K22" s="304"/>
    </row>
    <row r="23" spans="1:11" ht="15" customHeight="1">
      <c r="A23" s="247" t="s">
        <v>43</v>
      </c>
      <c r="B23" s="122">
        <f>B3*10</f>
        <v>870</v>
      </c>
      <c r="C23" s="253" t="s">
        <v>165</v>
      </c>
      <c r="D23" s="112" t="s">
        <v>336</v>
      </c>
      <c r="E23" s="86">
        <v>1</v>
      </c>
      <c r="F23" s="87">
        <v>518</v>
      </c>
      <c r="G23" s="87">
        <v>1.5</v>
      </c>
      <c r="H23" s="87">
        <v>1</v>
      </c>
      <c r="I23" s="245" t="s">
        <v>184</v>
      </c>
      <c r="J23" s="128">
        <f>B23*211</f>
        <v>183570</v>
      </c>
      <c r="K23" s="170"/>
    </row>
    <row r="24" spans="1:11" ht="15" customHeight="1">
      <c r="A24" s="248"/>
      <c r="B24" s="125">
        <f>B3*5</f>
        <v>435</v>
      </c>
      <c r="C24" s="254"/>
      <c r="D24" s="112" t="s">
        <v>338</v>
      </c>
      <c r="E24" s="136">
        <v>1</v>
      </c>
      <c r="F24" s="134">
        <v>518</v>
      </c>
      <c r="G24" s="134">
        <v>1.5</v>
      </c>
      <c r="H24" s="134">
        <v>1</v>
      </c>
      <c r="I24" s="250"/>
      <c r="J24" s="128">
        <f>B24*211</f>
        <v>91785</v>
      </c>
      <c r="K24" s="170"/>
    </row>
    <row r="25" spans="1:11" ht="15" customHeight="1">
      <c r="A25" s="248"/>
      <c r="B25" s="125">
        <f>B3*10</f>
        <v>870</v>
      </c>
      <c r="C25" s="254"/>
      <c r="D25" s="112" t="s">
        <v>138</v>
      </c>
      <c r="E25" s="125">
        <v>1</v>
      </c>
      <c r="F25" s="126">
        <v>259</v>
      </c>
      <c r="G25" s="134">
        <v>1.5</v>
      </c>
      <c r="H25" s="134">
        <v>1</v>
      </c>
      <c r="I25" s="250"/>
      <c r="J25" s="128">
        <f>B25*211</f>
        <v>183570</v>
      </c>
      <c r="K25" s="170"/>
    </row>
    <row r="26" spans="1:11" ht="15" customHeight="1">
      <c r="A26" s="247" t="s">
        <v>48</v>
      </c>
      <c r="B26" s="245">
        <f>B3*12</f>
        <v>1044</v>
      </c>
      <c r="C26" s="253" t="s">
        <v>345</v>
      </c>
      <c r="D26" s="253" t="s">
        <v>431</v>
      </c>
      <c r="E26" s="253">
        <v>1</v>
      </c>
      <c r="F26" s="289">
        <v>118</v>
      </c>
      <c r="G26" s="289">
        <v>4</v>
      </c>
      <c r="H26" s="289">
        <v>2</v>
      </c>
      <c r="I26" s="245"/>
      <c r="J26" s="289">
        <f>B26*211</f>
        <v>220284</v>
      </c>
      <c r="K26" s="310"/>
    </row>
    <row r="27" spans="1:11" ht="2.25" customHeight="1">
      <c r="A27" s="248"/>
      <c r="B27" s="250"/>
      <c r="C27" s="254"/>
      <c r="D27" s="254"/>
      <c r="E27" s="254"/>
      <c r="F27" s="291"/>
      <c r="G27" s="291"/>
      <c r="H27" s="291"/>
      <c r="I27" s="250"/>
      <c r="J27" s="291"/>
      <c r="K27" s="367"/>
    </row>
    <row r="28" spans="1:11" ht="15" hidden="1" customHeight="1">
      <c r="A28" s="248"/>
      <c r="B28" s="246"/>
      <c r="C28" s="254"/>
      <c r="D28" s="255"/>
      <c r="E28" s="255"/>
      <c r="F28" s="290"/>
      <c r="G28" s="290"/>
      <c r="H28" s="290"/>
      <c r="I28" s="246"/>
      <c r="J28" s="290"/>
      <c r="K28" s="368"/>
    </row>
    <row r="29" spans="1:11" ht="15" customHeight="1">
      <c r="A29" s="248"/>
      <c r="B29" s="122">
        <f>B3*3</f>
        <v>261</v>
      </c>
      <c r="C29" s="254"/>
      <c r="D29" s="112" t="s">
        <v>379</v>
      </c>
      <c r="E29" s="125">
        <v>1</v>
      </c>
      <c r="F29" s="128">
        <v>49</v>
      </c>
      <c r="G29" s="128">
        <v>4</v>
      </c>
      <c r="H29" s="128">
        <v>2</v>
      </c>
      <c r="I29" s="302" t="s">
        <v>184</v>
      </c>
      <c r="J29" s="128">
        <f>B29*211</f>
        <v>55071</v>
      </c>
      <c r="K29" s="170"/>
    </row>
    <row r="30" spans="1:11">
      <c r="A30" s="248"/>
      <c r="B30" s="122">
        <f>B3*3</f>
        <v>261</v>
      </c>
      <c r="C30" s="254"/>
      <c r="D30" s="86" t="s">
        <v>358</v>
      </c>
      <c r="E30" s="136">
        <v>1</v>
      </c>
      <c r="F30" s="134">
        <v>49</v>
      </c>
      <c r="G30" s="134">
        <v>4</v>
      </c>
      <c r="H30" s="134">
        <v>2</v>
      </c>
      <c r="I30" s="316"/>
      <c r="J30" s="130">
        <f>B30*211</f>
        <v>55071</v>
      </c>
      <c r="K30" s="167"/>
    </row>
    <row r="31" spans="1:11" ht="15" customHeight="1">
      <c r="A31" s="249"/>
      <c r="B31" s="122">
        <f>B3*3</f>
        <v>261</v>
      </c>
      <c r="C31" s="255"/>
      <c r="D31" s="86" t="s">
        <v>359</v>
      </c>
      <c r="E31" s="136">
        <v>1</v>
      </c>
      <c r="F31" s="134">
        <v>49</v>
      </c>
      <c r="G31" s="134">
        <v>4</v>
      </c>
      <c r="H31" s="134">
        <v>2</v>
      </c>
      <c r="I31" s="303"/>
      <c r="J31" s="130">
        <f>B31*211</f>
        <v>55071</v>
      </c>
      <c r="K31" s="167"/>
    </row>
    <row r="32" spans="1:11">
      <c r="A32" s="304" t="s">
        <v>79</v>
      </c>
      <c r="B32" s="304"/>
      <c r="C32" s="304"/>
      <c r="D32" s="304"/>
      <c r="E32" s="304"/>
      <c r="F32" s="304"/>
      <c r="G32" s="304"/>
      <c r="H32" s="304"/>
      <c r="I32" s="304"/>
      <c r="J32" s="304"/>
      <c r="K32" s="304"/>
    </row>
    <row r="33" spans="1:13">
      <c r="A33" s="275" t="s">
        <v>83</v>
      </c>
      <c r="B33" s="245">
        <v>100</v>
      </c>
      <c r="C33" s="253" t="s">
        <v>360</v>
      </c>
      <c r="D33" s="245" t="s">
        <v>361</v>
      </c>
      <c r="E33" s="252">
        <v>1</v>
      </c>
      <c r="F33" s="252">
        <v>50</v>
      </c>
      <c r="G33" s="252"/>
      <c r="H33" s="252">
        <v>3</v>
      </c>
      <c r="I33" s="245" t="s">
        <v>184</v>
      </c>
      <c r="J33" s="245">
        <v>500000</v>
      </c>
      <c r="K33" s="257"/>
    </row>
    <row r="34" spans="1:13">
      <c r="A34" s="261"/>
      <c r="B34" s="246"/>
      <c r="C34" s="255"/>
      <c r="D34" s="246"/>
      <c r="E34" s="251"/>
      <c r="F34" s="251"/>
      <c r="G34" s="251"/>
      <c r="H34" s="251"/>
      <c r="I34" s="246"/>
      <c r="J34" s="246"/>
      <c r="K34" s="258"/>
    </row>
    <row r="35" spans="1:13" ht="59.25" customHeight="1">
      <c r="A35" s="253" t="s">
        <v>81</v>
      </c>
      <c r="B35" s="245">
        <v>150</v>
      </c>
      <c r="C35" s="253" t="s">
        <v>485</v>
      </c>
      <c r="D35" s="241" t="s">
        <v>497</v>
      </c>
      <c r="E35" s="23">
        <v>1</v>
      </c>
      <c r="F35" s="23">
        <v>60</v>
      </c>
      <c r="G35" s="23">
        <v>3</v>
      </c>
      <c r="H35" s="23">
        <v>0.1</v>
      </c>
      <c r="I35" s="66" t="s">
        <v>184</v>
      </c>
      <c r="J35" s="66">
        <v>100000</v>
      </c>
      <c r="K35" s="34"/>
    </row>
    <row r="36" spans="1:13" ht="45">
      <c r="A36" s="261"/>
      <c r="B36" s="246"/>
      <c r="C36" s="255"/>
      <c r="D36" s="241" t="s">
        <v>498</v>
      </c>
      <c r="E36" s="23">
        <v>1</v>
      </c>
      <c r="F36" s="23">
        <v>200</v>
      </c>
      <c r="G36" s="23">
        <v>3</v>
      </c>
      <c r="H36" s="23">
        <v>0.1</v>
      </c>
      <c r="I36" s="66"/>
      <c r="J36" s="66">
        <v>350000</v>
      </c>
      <c r="K36" s="34"/>
      <c r="M36" s="59"/>
    </row>
    <row r="37" spans="1:13">
      <c r="B37" s="28">
        <f>B31+B30+B29+B26+B25+B24+B23+B18+B16+B14+B12+B10</f>
        <v>7830</v>
      </c>
      <c r="H37" s="44">
        <f>J31+J30+J29+J26+J25+J24+J23+J18+J16+J14+J12+J10</f>
        <v>1652130</v>
      </c>
      <c r="I37" s="44">
        <f>J33+J20+J35+J36</f>
        <v>1101420</v>
      </c>
      <c r="J37" s="44">
        <f>H37+I37</f>
        <v>2753550</v>
      </c>
      <c r="M37" s="59"/>
    </row>
    <row r="38" spans="1:13">
      <c r="B38" s="29">
        <f>B3*90</f>
        <v>7830</v>
      </c>
      <c r="H38" s="30">
        <f>E2</f>
        <v>1652130</v>
      </c>
      <c r="I38" s="30">
        <f>E3</f>
        <v>1101420</v>
      </c>
      <c r="J38" s="30">
        <f>E4</f>
        <v>2753550</v>
      </c>
    </row>
    <row r="39" spans="1:13">
      <c r="A39" s="8" t="s">
        <v>9</v>
      </c>
      <c r="C39" s="31">
        <f>H37/100000</f>
        <v>16.5213</v>
      </c>
      <c r="D39" s="4" t="s">
        <v>11</v>
      </c>
    </row>
    <row r="40" spans="1:13">
      <c r="A40" s="8" t="s">
        <v>10</v>
      </c>
      <c r="C40" s="31">
        <f>I38/100000</f>
        <v>11.014200000000001</v>
      </c>
      <c r="D40" s="4" t="s">
        <v>11</v>
      </c>
    </row>
    <row r="41" spans="1:13">
      <c r="A41" s="4" t="s">
        <v>110</v>
      </c>
    </row>
  </sheetData>
  <mergeCells count="104">
    <mergeCell ref="A35:A36"/>
    <mergeCell ref="B35:B36"/>
    <mergeCell ref="C35:C36"/>
    <mergeCell ref="H12:H13"/>
    <mergeCell ref="I12:I13"/>
    <mergeCell ref="D10:D11"/>
    <mergeCell ref="D12:D13"/>
    <mergeCell ref="D14:D15"/>
    <mergeCell ref="D16:D17"/>
    <mergeCell ref="K10:K11"/>
    <mergeCell ref="B12:B13"/>
    <mergeCell ref="C12:C13"/>
    <mergeCell ref="E12:E13"/>
    <mergeCell ref="E10:E11"/>
    <mergeCell ref="F10:F11"/>
    <mergeCell ref="G10:G11"/>
    <mergeCell ref="H10:H11"/>
    <mergeCell ref="I10:I11"/>
    <mergeCell ref="F12:F13"/>
    <mergeCell ref="G12:G13"/>
    <mergeCell ref="E16:E17"/>
    <mergeCell ref="F16:F17"/>
    <mergeCell ref="G16:G17"/>
    <mergeCell ref="H16:H17"/>
    <mergeCell ref="G14:G15"/>
    <mergeCell ref="E2:G2"/>
    <mergeCell ref="E3:G3"/>
    <mergeCell ref="E4:G4"/>
    <mergeCell ref="E5:G5"/>
    <mergeCell ref="E6:G6"/>
    <mergeCell ref="A9:K9"/>
    <mergeCell ref="A7:A8"/>
    <mergeCell ref="B7:B8"/>
    <mergeCell ref="C7:C8"/>
    <mergeCell ref="D7:D8"/>
    <mergeCell ref="K7:K8"/>
    <mergeCell ref="E7:I7"/>
    <mergeCell ref="J7:J8"/>
    <mergeCell ref="A18:A19"/>
    <mergeCell ref="B18:B19"/>
    <mergeCell ref="A10:A17"/>
    <mergeCell ref="B10:B11"/>
    <mergeCell ref="C10:C11"/>
    <mergeCell ref="C14:C15"/>
    <mergeCell ref="B16:B17"/>
    <mergeCell ref="B14:B15"/>
    <mergeCell ref="C16:C17"/>
    <mergeCell ref="I18:I19"/>
    <mergeCell ref="K18:K19"/>
    <mergeCell ref="C18:C19"/>
    <mergeCell ref="D18:D19"/>
    <mergeCell ref="E18:H19"/>
    <mergeCell ref="H14:H15"/>
    <mergeCell ref="I14:I15"/>
    <mergeCell ref="I16:I17"/>
    <mergeCell ref="E14:E15"/>
    <mergeCell ref="F14:F15"/>
    <mergeCell ref="K33:K34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A32:K32"/>
    <mergeCell ref="A20:A21"/>
    <mergeCell ref="B20:B21"/>
    <mergeCell ref="J10:J11"/>
    <mergeCell ref="J12:J13"/>
    <mergeCell ref="J14:J15"/>
    <mergeCell ref="J16:J17"/>
    <mergeCell ref="J18:J19"/>
    <mergeCell ref="C20:C21"/>
    <mergeCell ref="D20:D21"/>
    <mergeCell ref="E20:E21"/>
    <mergeCell ref="A22:K22"/>
    <mergeCell ref="A23:A25"/>
    <mergeCell ref="F20:F21"/>
    <mergeCell ref="G20:G21"/>
    <mergeCell ref="H20:H21"/>
    <mergeCell ref="I20:I21"/>
    <mergeCell ref="K20:K21"/>
    <mergeCell ref="C23:C25"/>
    <mergeCell ref="I23:I25"/>
    <mergeCell ref="J20:J21"/>
    <mergeCell ref="K12:K13"/>
    <mergeCell ref="K14:K15"/>
    <mergeCell ref="K16:K17"/>
    <mergeCell ref="H26:H28"/>
    <mergeCell ref="I26:I28"/>
    <mergeCell ref="J26:J28"/>
    <mergeCell ref="K26:K28"/>
    <mergeCell ref="D26:D28"/>
    <mergeCell ref="A26:A31"/>
    <mergeCell ref="B26:B28"/>
    <mergeCell ref="E26:E28"/>
    <mergeCell ref="F26:F28"/>
    <mergeCell ref="G26:G28"/>
    <mergeCell ref="C26:C31"/>
    <mergeCell ref="I29:I31"/>
  </mergeCells>
  <pageMargins left="0.22" right="0.2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71"/>
  <sheetViews>
    <sheetView topLeftCell="A34" workbookViewId="0">
      <selection activeCell="K42" sqref="K42"/>
    </sheetView>
  </sheetViews>
  <sheetFormatPr defaultRowHeight="15"/>
  <cols>
    <col min="1" max="1" width="13.42578125" style="9" customWidth="1"/>
    <col min="2" max="2" width="11.28515625" style="10" customWidth="1"/>
    <col min="3" max="3" width="17.28515625" style="10" customWidth="1"/>
    <col min="4" max="4" width="17.7109375" style="20" customWidth="1"/>
    <col min="5" max="5" width="5" style="20" customWidth="1"/>
    <col min="6" max="6" width="7.42578125" style="20" customWidth="1"/>
    <col min="7" max="7" width="7.7109375" style="20" customWidth="1"/>
    <col min="8" max="8" width="13.28515625" style="10" customWidth="1"/>
    <col min="9" max="9" width="13.5703125" style="10" customWidth="1"/>
    <col min="10" max="10" width="13.85546875" style="10" customWidth="1"/>
    <col min="11" max="11" width="24.140625" style="10" customWidth="1"/>
    <col min="14" max="14" width="13.28515625" bestFit="1" customWidth="1"/>
  </cols>
  <sheetData>
    <row r="1" spans="1:11">
      <c r="A1" s="21" t="s">
        <v>130</v>
      </c>
      <c r="B1" s="6"/>
      <c r="C1" s="6"/>
      <c r="D1" s="18" t="s">
        <v>176</v>
      </c>
      <c r="E1" s="6"/>
      <c r="F1" s="6"/>
      <c r="G1" s="6"/>
      <c r="H1" s="6"/>
      <c r="I1" s="6"/>
      <c r="J1" s="6"/>
      <c r="K1" s="6"/>
    </row>
    <row r="2" spans="1:11">
      <c r="A2" s="1"/>
      <c r="B2" s="6"/>
      <c r="C2" s="6"/>
      <c r="D2" s="6" t="s">
        <v>0</v>
      </c>
      <c r="E2" s="381">
        <f>B3*211*90</f>
        <v>5526090</v>
      </c>
      <c r="F2" s="381"/>
      <c r="G2" s="381"/>
      <c r="H2" s="11"/>
      <c r="I2" s="6"/>
      <c r="J2" s="6"/>
      <c r="K2" s="6"/>
    </row>
    <row r="3" spans="1:11">
      <c r="A3" s="21" t="s">
        <v>1</v>
      </c>
      <c r="B3" s="6">
        <v>291</v>
      </c>
      <c r="C3" s="6"/>
      <c r="D3" s="6" t="s">
        <v>2</v>
      </c>
      <c r="E3" s="382">
        <f>E2*2/3</f>
        <v>3684060</v>
      </c>
      <c r="F3" s="382"/>
      <c r="G3" s="382"/>
      <c r="H3" s="26"/>
      <c r="I3" s="6"/>
      <c r="J3" s="6"/>
      <c r="K3" s="6"/>
    </row>
    <row r="4" spans="1:11">
      <c r="A4" s="7"/>
      <c r="B4" s="5"/>
      <c r="C4" s="6"/>
      <c r="D4" s="6" t="s">
        <v>3</v>
      </c>
      <c r="E4" s="382">
        <f>SUM(E2:E3)</f>
        <v>9210150</v>
      </c>
      <c r="F4" s="382"/>
      <c r="G4" s="382"/>
      <c r="H4" s="11"/>
      <c r="I4" s="6"/>
      <c r="J4" s="6"/>
      <c r="K4" s="6"/>
    </row>
    <row r="5" spans="1:11">
      <c r="A5" s="7"/>
      <c r="B5" s="5"/>
      <c r="C5" s="6"/>
      <c r="D5" s="6" t="s">
        <v>4</v>
      </c>
      <c r="E5" s="382">
        <f>E4*0.06</f>
        <v>552609</v>
      </c>
      <c r="F5" s="382"/>
      <c r="G5" s="382"/>
      <c r="H5" s="11"/>
      <c r="I5" s="6"/>
      <c r="J5" s="6"/>
      <c r="K5" s="6"/>
    </row>
    <row r="6" spans="1:11">
      <c r="A6" s="7"/>
      <c r="B6" s="5"/>
      <c r="C6" s="6"/>
      <c r="D6" s="6" t="s">
        <v>5</v>
      </c>
      <c r="E6" s="383">
        <f>SUM(E4:E5)</f>
        <v>9762759</v>
      </c>
      <c r="F6" s="383"/>
      <c r="G6" s="383"/>
      <c r="H6" s="11"/>
      <c r="I6" s="6"/>
      <c r="J6" s="6"/>
      <c r="K6" s="6"/>
    </row>
    <row r="7" spans="1:11" ht="21" customHeight="1">
      <c r="A7" s="265" t="s">
        <v>20</v>
      </c>
      <c r="B7" s="264" t="s">
        <v>16</v>
      </c>
      <c r="C7" s="262" t="s">
        <v>6</v>
      </c>
      <c r="D7" s="266" t="s">
        <v>7</v>
      </c>
      <c r="E7" s="268" t="s">
        <v>114</v>
      </c>
      <c r="F7" s="269"/>
      <c r="G7" s="269"/>
      <c r="H7" s="269"/>
      <c r="I7" s="270"/>
      <c r="J7" s="271" t="s">
        <v>178</v>
      </c>
      <c r="K7" s="271" t="s">
        <v>179</v>
      </c>
    </row>
    <row r="8" spans="1:11" ht="25.5" customHeight="1">
      <c r="A8" s="265"/>
      <c r="B8" s="264"/>
      <c r="C8" s="263"/>
      <c r="D8" s="267"/>
      <c r="E8" s="77" t="s">
        <v>200</v>
      </c>
      <c r="F8" s="77" t="s">
        <v>181</v>
      </c>
      <c r="G8" s="77" t="s">
        <v>182</v>
      </c>
      <c r="H8" s="77" t="s">
        <v>183</v>
      </c>
      <c r="I8" s="77" t="s">
        <v>177</v>
      </c>
      <c r="J8" s="271"/>
      <c r="K8" s="271"/>
    </row>
    <row r="9" spans="1:11" ht="16.5" customHeight="1">
      <c r="A9" s="311" t="s">
        <v>42</v>
      </c>
      <c r="B9" s="312"/>
      <c r="C9" s="312"/>
      <c r="D9" s="312"/>
      <c r="E9" s="312"/>
      <c r="F9" s="312"/>
      <c r="G9" s="312"/>
      <c r="H9" s="312"/>
      <c r="I9" s="312"/>
      <c r="J9" s="312"/>
      <c r="K9" s="312"/>
    </row>
    <row r="10" spans="1:11" s="111" customFormat="1" ht="16.5" customHeight="1">
      <c r="A10" s="253" t="s">
        <v>389</v>
      </c>
      <c r="B10" s="256">
        <f>B3*14</f>
        <v>4074</v>
      </c>
      <c r="C10" s="253" t="s">
        <v>165</v>
      </c>
      <c r="D10" s="89" t="s">
        <v>355</v>
      </c>
      <c r="E10" s="300">
        <v>3</v>
      </c>
      <c r="F10" s="275">
        <v>808</v>
      </c>
      <c r="G10" s="275">
        <v>1.5</v>
      </c>
      <c r="H10" s="275">
        <v>1</v>
      </c>
      <c r="I10" s="253" t="s">
        <v>184</v>
      </c>
      <c r="J10" s="275">
        <f>B10*211</f>
        <v>859614</v>
      </c>
      <c r="K10" s="254"/>
    </row>
    <row r="11" spans="1:11" s="111" customFormat="1" ht="16.5" customHeight="1">
      <c r="A11" s="254"/>
      <c r="B11" s="256"/>
      <c r="C11" s="254"/>
      <c r="D11" s="89" t="s">
        <v>362</v>
      </c>
      <c r="E11" s="348"/>
      <c r="F11" s="256"/>
      <c r="G11" s="256"/>
      <c r="H11" s="256"/>
      <c r="I11" s="254"/>
      <c r="J11" s="256"/>
      <c r="K11" s="256"/>
    </row>
    <row r="12" spans="1:11" s="111" customFormat="1" ht="16.5" customHeight="1">
      <c r="A12" s="254"/>
      <c r="B12" s="256"/>
      <c r="C12" s="254"/>
      <c r="D12" s="89" t="s">
        <v>363</v>
      </c>
      <c r="E12" s="348"/>
      <c r="F12" s="256"/>
      <c r="G12" s="256"/>
      <c r="H12" s="256"/>
      <c r="I12" s="254"/>
      <c r="J12" s="256"/>
      <c r="K12" s="256"/>
    </row>
    <row r="13" spans="1:11" s="111" customFormat="1" ht="16.5" customHeight="1">
      <c r="A13" s="256"/>
      <c r="B13" s="275">
        <f>B3*10</f>
        <v>2910</v>
      </c>
      <c r="C13" s="254"/>
      <c r="D13" s="89" t="s">
        <v>364</v>
      </c>
      <c r="E13" s="300">
        <v>2</v>
      </c>
      <c r="F13" s="275">
        <v>576</v>
      </c>
      <c r="G13" s="275">
        <v>1.5</v>
      </c>
      <c r="H13" s="275">
        <v>1</v>
      </c>
      <c r="I13" s="253" t="s">
        <v>184</v>
      </c>
      <c r="J13" s="275">
        <f>B13*211</f>
        <v>614010</v>
      </c>
      <c r="K13" s="253"/>
    </row>
    <row r="14" spans="1:11" s="111" customFormat="1" ht="16.5" customHeight="1">
      <c r="A14" s="256"/>
      <c r="B14" s="256"/>
      <c r="C14" s="255"/>
      <c r="D14" s="89" t="s">
        <v>365</v>
      </c>
      <c r="E14" s="348"/>
      <c r="F14" s="256"/>
      <c r="G14" s="256"/>
      <c r="H14" s="256"/>
      <c r="I14" s="254"/>
      <c r="J14" s="256"/>
      <c r="K14" s="256"/>
    </row>
    <row r="15" spans="1:11" ht="16.5" customHeight="1">
      <c r="A15" s="253" t="s">
        <v>150</v>
      </c>
      <c r="B15" s="275">
        <f>B3*2</f>
        <v>582</v>
      </c>
      <c r="C15" s="253" t="s">
        <v>136</v>
      </c>
      <c r="D15" s="253" t="s">
        <v>366</v>
      </c>
      <c r="E15" s="300" t="s">
        <v>303</v>
      </c>
      <c r="F15" s="353"/>
      <c r="G15" s="353"/>
      <c r="H15" s="349"/>
      <c r="I15" s="275" t="s">
        <v>203</v>
      </c>
      <c r="J15" s="275">
        <f>B15*211</f>
        <v>122802</v>
      </c>
      <c r="K15" s="275"/>
    </row>
    <row r="16" spans="1:11" ht="16.5" customHeight="1">
      <c r="A16" s="255"/>
      <c r="B16" s="261"/>
      <c r="C16" s="261"/>
      <c r="D16" s="261"/>
      <c r="E16" s="301"/>
      <c r="F16" s="354"/>
      <c r="G16" s="354"/>
      <c r="H16" s="297"/>
      <c r="I16" s="261"/>
      <c r="J16" s="261"/>
      <c r="K16" s="261"/>
    </row>
    <row r="17" spans="1:13">
      <c r="A17" s="304" t="s">
        <v>41</v>
      </c>
      <c r="B17" s="304"/>
      <c r="C17" s="304"/>
      <c r="D17" s="304"/>
      <c r="E17" s="304"/>
      <c r="F17" s="304"/>
      <c r="G17" s="304"/>
      <c r="H17" s="304"/>
      <c r="I17" s="304"/>
      <c r="J17" s="304"/>
      <c r="K17" s="304"/>
    </row>
    <row r="18" spans="1:13">
      <c r="A18" s="172"/>
      <c r="B18" s="172"/>
      <c r="C18" s="172"/>
      <c r="D18" s="172"/>
      <c r="E18" s="172"/>
      <c r="F18" s="172"/>
      <c r="G18" s="172"/>
      <c r="H18" s="172"/>
      <c r="I18" s="172"/>
      <c r="J18" s="172"/>
      <c r="K18" s="172"/>
    </row>
    <row r="19" spans="1:13" ht="30">
      <c r="A19" s="378" t="s">
        <v>43</v>
      </c>
      <c r="B19" s="156">
        <f>B3*10</f>
        <v>2910</v>
      </c>
      <c r="C19" s="253" t="s">
        <v>165</v>
      </c>
      <c r="D19" s="112" t="s">
        <v>405</v>
      </c>
      <c r="E19" s="125">
        <v>2</v>
      </c>
      <c r="F19" s="128">
        <v>866</v>
      </c>
      <c r="G19" s="128">
        <v>1.5</v>
      </c>
      <c r="H19" s="128">
        <v>1</v>
      </c>
      <c r="I19" s="245" t="s">
        <v>184</v>
      </c>
      <c r="J19" s="128">
        <f>B19*211</f>
        <v>614010</v>
      </c>
      <c r="K19" s="163"/>
    </row>
    <row r="20" spans="1:13" ht="30">
      <c r="A20" s="379"/>
      <c r="B20" s="125">
        <f>B19</f>
        <v>2910</v>
      </c>
      <c r="C20" s="254"/>
      <c r="D20" s="112" t="s">
        <v>405</v>
      </c>
      <c r="E20" s="157">
        <v>2</v>
      </c>
      <c r="F20" s="161">
        <v>866</v>
      </c>
      <c r="G20" s="161">
        <v>1.5</v>
      </c>
      <c r="H20" s="161">
        <v>1</v>
      </c>
      <c r="I20" s="250"/>
      <c r="J20" s="128">
        <f>B20*211</f>
        <v>614010</v>
      </c>
      <c r="K20" s="163"/>
    </row>
    <row r="21" spans="1:13" ht="35.25" customHeight="1">
      <c r="A21" s="379"/>
      <c r="B21" s="122">
        <f>B3*8</f>
        <v>2328</v>
      </c>
      <c r="C21" s="254"/>
      <c r="D21" s="112" t="s">
        <v>405</v>
      </c>
      <c r="E21" s="157">
        <v>2</v>
      </c>
      <c r="F21" s="161">
        <v>866</v>
      </c>
      <c r="G21" s="161">
        <v>1.5</v>
      </c>
      <c r="H21" s="161">
        <v>1</v>
      </c>
      <c r="I21" s="250"/>
      <c r="J21" s="128">
        <f>B21*211</f>
        <v>491208</v>
      </c>
      <c r="K21" s="163"/>
    </row>
    <row r="22" spans="1:13" ht="30.75" customHeight="1">
      <c r="A22" s="379"/>
      <c r="B22" s="125">
        <f>B3*10</f>
        <v>2910</v>
      </c>
      <c r="C22" s="254"/>
      <c r="D22" s="112" t="s">
        <v>405</v>
      </c>
      <c r="E22" s="157">
        <v>2</v>
      </c>
      <c r="F22" s="161">
        <v>866</v>
      </c>
      <c r="G22" s="161">
        <v>1.5</v>
      </c>
      <c r="H22" s="161">
        <v>1</v>
      </c>
      <c r="I22" s="250"/>
      <c r="J22" s="128">
        <f>B22*211</f>
        <v>614010</v>
      </c>
      <c r="K22" s="163"/>
      <c r="M22" s="206"/>
    </row>
    <row r="23" spans="1:13" ht="38.25" customHeight="1">
      <c r="A23" s="380"/>
      <c r="B23" s="125">
        <f>B3*5</f>
        <v>1455</v>
      </c>
      <c r="C23" s="255"/>
      <c r="D23" s="36" t="s">
        <v>407</v>
      </c>
      <c r="E23" s="86">
        <v>1</v>
      </c>
      <c r="F23" s="85">
        <v>866</v>
      </c>
      <c r="G23" s="85">
        <v>1.5</v>
      </c>
      <c r="H23" s="85">
        <v>1</v>
      </c>
      <c r="I23" s="246"/>
      <c r="J23" s="128">
        <f>B23*211</f>
        <v>307005</v>
      </c>
      <c r="K23" s="186"/>
    </row>
    <row r="24" spans="1:13" ht="28.5" customHeight="1">
      <c r="A24" s="247" t="s">
        <v>47</v>
      </c>
      <c r="B24" s="245">
        <v>20</v>
      </c>
      <c r="C24" s="253" t="s">
        <v>189</v>
      </c>
      <c r="D24" s="253" t="s">
        <v>499</v>
      </c>
      <c r="E24" s="252">
        <v>5</v>
      </c>
      <c r="F24" s="252">
        <v>3</v>
      </c>
      <c r="G24" s="252">
        <v>2</v>
      </c>
      <c r="H24" s="376">
        <v>1.5</v>
      </c>
      <c r="I24" s="302" t="s">
        <v>187</v>
      </c>
      <c r="J24" s="302">
        <v>1200000</v>
      </c>
      <c r="K24" s="245"/>
    </row>
    <row r="25" spans="1:13">
      <c r="A25" s="249"/>
      <c r="B25" s="246"/>
      <c r="C25" s="255"/>
      <c r="D25" s="255"/>
      <c r="E25" s="251"/>
      <c r="F25" s="251"/>
      <c r="G25" s="251"/>
      <c r="H25" s="377"/>
      <c r="I25" s="303"/>
      <c r="J25" s="303"/>
      <c r="K25" s="246"/>
    </row>
    <row r="26" spans="1:13">
      <c r="A26" s="247" t="s">
        <v>48</v>
      </c>
      <c r="B26" s="245">
        <f>B3*12</f>
        <v>3492</v>
      </c>
      <c r="C26" s="253"/>
      <c r="D26" s="207" t="s">
        <v>368</v>
      </c>
      <c r="E26" s="209">
        <v>1</v>
      </c>
      <c r="F26" s="209">
        <v>99</v>
      </c>
      <c r="G26" s="209">
        <v>4</v>
      </c>
      <c r="H26" s="220">
        <v>2</v>
      </c>
      <c r="I26" s="302" t="s">
        <v>184</v>
      </c>
      <c r="J26" s="302">
        <f>B26*211</f>
        <v>736812</v>
      </c>
      <c r="K26" s="245"/>
    </row>
    <row r="27" spans="1:13">
      <c r="A27" s="248"/>
      <c r="B27" s="250"/>
      <c r="C27" s="254"/>
      <c r="D27" s="207" t="s">
        <v>432</v>
      </c>
      <c r="E27" s="209">
        <v>1</v>
      </c>
      <c r="F27" s="209">
        <v>99</v>
      </c>
      <c r="G27" s="209">
        <v>4</v>
      </c>
      <c r="H27" s="220">
        <v>2</v>
      </c>
      <c r="I27" s="316"/>
      <c r="J27" s="316"/>
      <c r="K27" s="250"/>
    </row>
    <row r="28" spans="1:13" ht="15" customHeight="1">
      <c r="A28" s="248"/>
      <c r="B28" s="250"/>
      <c r="C28" s="254"/>
      <c r="D28" s="207" t="s">
        <v>433</v>
      </c>
      <c r="E28" s="209">
        <v>1</v>
      </c>
      <c r="F28" s="209">
        <v>99</v>
      </c>
      <c r="G28" s="209">
        <v>4</v>
      </c>
      <c r="H28" s="220">
        <v>2</v>
      </c>
      <c r="I28" s="316"/>
      <c r="J28" s="316"/>
      <c r="K28" s="250"/>
    </row>
    <row r="29" spans="1:13">
      <c r="A29" s="248"/>
      <c r="B29" s="246"/>
      <c r="C29" s="255"/>
      <c r="D29" s="207" t="s">
        <v>434</v>
      </c>
      <c r="E29" s="209">
        <v>1</v>
      </c>
      <c r="F29" s="209">
        <v>99</v>
      </c>
      <c r="G29" s="209">
        <v>4</v>
      </c>
      <c r="H29" s="220">
        <v>2</v>
      </c>
      <c r="I29" s="303"/>
      <c r="J29" s="303"/>
      <c r="K29" s="246"/>
    </row>
    <row r="30" spans="1:13" ht="15" customHeight="1">
      <c r="A30" s="248"/>
      <c r="B30" s="205">
        <f>B3*3</f>
        <v>873</v>
      </c>
      <c r="C30" s="253" t="s">
        <v>345</v>
      </c>
      <c r="D30" s="86" t="s">
        <v>367</v>
      </c>
      <c r="E30" s="204">
        <v>1</v>
      </c>
      <c r="F30" s="204">
        <v>99</v>
      </c>
      <c r="G30" s="204">
        <v>4</v>
      </c>
      <c r="H30" s="204">
        <v>2</v>
      </c>
      <c r="I30" s="302" t="s">
        <v>184</v>
      </c>
      <c r="J30" s="208">
        <f>B30*211</f>
        <v>184203</v>
      </c>
      <c r="K30" s="205"/>
    </row>
    <row r="31" spans="1:13" ht="15" customHeight="1">
      <c r="A31" s="248"/>
      <c r="B31" s="210">
        <f>B3*3</f>
        <v>873</v>
      </c>
      <c r="C31" s="254"/>
      <c r="D31" s="86" t="s">
        <v>369</v>
      </c>
      <c r="E31" s="204">
        <v>1</v>
      </c>
      <c r="F31" s="204">
        <v>99</v>
      </c>
      <c r="G31" s="204">
        <v>4</v>
      </c>
      <c r="H31" s="204">
        <v>2</v>
      </c>
      <c r="I31" s="316"/>
      <c r="J31" s="208">
        <f>B31*211</f>
        <v>184203</v>
      </c>
      <c r="K31" s="205"/>
    </row>
    <row r="32" spans="1:13" ht="15" customHeight="1">
      <c r="A32" s="249"/>
      <c r="B32" s="205">
        <f>B3*3</f>
        <v>873</v>
      </c>
      <c r="C32" s="254"/>
      <c r="D32" s="86" t="s">
        <v>359</v>
      </c>
      <c r="E32" s="204">
        <v>1</v>
      </c>
      <c r="F32" s="204">
        <v>99</v>
      </c>
      <c r="G32" s="204">
        <v>4</v>
      </c>
      <c r="H32" s="204">
        <v>2</v>
      </c>
      <c r="I32" s="316"/>
      <c r="J32" s="208">
        <f>B32*211</f>
        <v>184203</v>
      </c>
      <c r="K32" s="205"/>
    </row>
    <row r="33" spans="1:14">
      <c r="A33" s="304" t="s">
        <v>73</v>
      </c>
      <c r="B33" s="304"/>
      <c r="C33" s="304"/>
      <c r="D33" s="304"/>
      <c r="E33" s="304"/>
      <c r="F33" s="304"/>
      <c r="G33" s="304"/>
      <c r="H33" s="304"/>
      <c r="I33" s="304"/>
      <c r="J33" s="304"/>
      <c r="K33" s="304"/>
      <c r="M33" s="59"/>
    </row>
    <row r="34" spans="1:14">
      <c r="A34" s="247" t="s">
        <v>154</v>
      </c>
      <c r="B34" s="245">
        <v>331</v>
      </c>
      <c r="C34" s="253" t="s">
        <v>155</v>
      </c>
      <c r="D34" s="245" t="s">
        <v>156</v>
      </c>
      <c r="E34" s="252">
        <v>1</v>
      </c>
      <c r="F34" s="252">
        <v>9</v>
      </c>
      <c r="G34" s="252">
        <v>5</v>
      </c>
      <c r="H34" s="252">
        <v>3.5</v>
      </c>
      <c r="I34" s="245" t="s">
        <v>187</v>
      </c>
      <c r="J34" s="247">
        <v>520000</v>
      </c>
      <c r="K34" s="247"/>
    </row>
    <row r="35" spans="1:14" ht="80.25" customHeight="1">
      <c r="A35" s="249"/>
      <c r="B35" s="246"/>
      <c r="C35" s="261"/>
      <c r="D35" s="246"/>
      <c r="E35" s="251"/>
      <c r="F35" s="251"/>
      <c r="G35" s="251"/>
      <c r="H35" s="251"/>
      <c r="I35" s="246"/>
      <c r="J35" s="249"/>
      <c r="K35" s="249"/>
    </row>
    <row r="36" spans="1:14">
      <c r="A36" s="434" t="s">
        <v>484</v>
      </c>
      <c r="B36" s="434"/>
      <c r="C36" s="434"/>
      <c r="D36" s="434"/>
      <c r="E36" s="434"/>
      <c r="F36" s="434"/>
      <c r="G36" s="434"/>
      <c r="H36" s="434"/>
      <c r="I36" s="434"/>
      <c r="J36" s="434"/>
      <c r="K36" s="434"/>
    </row>
    <row r="37" spans="1:14" ht="74.25" customHeight="1">
      <c r="A37" s="232" t="s">
        <v>81</v>
      </c>
      <c r="B37" s="66">
        <v>200</v>
      </c>
      <c r="C37" s="241" t="s">
        <v>485</v>
      </c>
      <c r="D37" s="66" t="s">
        <v>166</v>
      </c>
      <c r="E37" s="23">
        <v>1</v>
      </c>
      <c r="F37" s="23">
        <v>500</v>
      </c>
      <c r="G37" s="23">
        <v>3</v>
      </c>
      <c r="H37" s="23">
        <v>0.1</v>
      </c>
      <c r="I37" s="66" t="s">
        <v>184</v>
      </c>
      <c r="J37" s="232">
        <v>1964060</v>
      </c>
      <c r="K37" s="232"/>
    </row>
    <row r="38" spans="1:14">
      <c r="B38" s="28">
        <f>B10+B13+B15+B19+B20+B21+B22+B23+B26+B30+B31+B32</f>
        <v>26190</v>
      </c>
      <c r="C38"/>
      <c r="D38" s="3"/>
      <c r="H38" s="44">
        <f>J10+J13+J15+J19+J20+J21+J22+J23+J26+J30+J31+J32</f>
        <v>5526090</v>
      </c>
      <c r="I38" s="44">
        <f>J34+J24+J37</f>
        <v>3684060</v>
      </c>
      <c r="J38" s="44"/>
    </row>
    <row r="39" spans="1:14">
      <c r="B39" s="29">
        <f>291*90</f>
        <v>26190</v>
      </c>
      <c r="C39"/>
      <c r="D39" s="3"/>
      <c r="H39" s="30">
        <f>E2</f>
        <v>5526090</v>
      </c>
      <c r="I39" s="30">
        <f>E3</f>
        <v>3684060</v>
      </c>
      <c r="J39" s="30">
        <f>E4</f>
        <v>9210150</v>
      </c>
    </row>
    <row r="40" spans="1:14">
      <c r="A40" s="8" t="s">
        <v>9</v>
      </c>
      <c r="C40" s="31">
        <f>H38/100000</f>
        <v>55.260899999999999</v>
      </c>
      <c r="D40" s="4" t="s">
        <v>11</v>
      </c>
      <c r="N40" s="59"/>
    </row>
    <row r="41" spans="1:14">
      <c r="A41" s="8" t="s">
        <v>10</v>
      </c>
      <c r="C41" s="31">
        <f>I39/100000</f>
        <v>36.840600000000002</v>
      </c>
      <c r="D41" s="4" t="s">
        <v>11</v>
      </c>
    </row>
    <row r="42" spans="1:14">
      <c r="A42" s="4" t="s">
        <v>110</v>
      </c>
      <c r="C42"/>
      <c r="D42" s="3"/>
      <c r="N42" s="59">
        <f>I39-I38</f>
        <v>0</v>
      </c>
    </row>
    <row r="43" spans="1:14">
      <c r="C43"/>
      <c r="D43" s="3"/>
    </row>
    <row r="44" spans="1:14">
      <c r="K44" s="56"/>
    </row>
    <row r="45" spans="1:14">
      <c r="K45" s="56"/>
    </row>
    <row r="46" spans="1:14">
      <c r="K46" s="56"/>
    </row>
    <row r="47" spans="1:14">
      <c r="K47" s="56"/>
    </row>
    <row r="48" spans="1:14">
      <c r="K48" s="56"/>
    </row>
    <row r="49" spans="11:11">
      <c r="K49" s="56"/>
    </row>
    <row r="50" spans="11:11">
      <c r="K50" s="56"/>
    </row>
    <row r="51" spans="11:11">
      <c r="K51" s="56"/>
    </row>
    <row r="52" spans="11:11">
      <c r="K52" s="56"/>
    </row>
    <row r="53" spans="11:11">
      <c r="K53" s="56"/>
    </row>
    <row r="54" spans="11:11">
      <c r="K54" s="56"/>
    </row>
    <row r="55" spans="11:11">
      <c r="K55" s="56"/>
    </row>
    <row r="56" spans="11:11">
      <c r="K56" s="56"/>
    </row>
    <row r="57" spans="11:11">
      <c r="K57" s="56"/>
    </row>
    <row r="58" spans="11:11">
      <c r="K58" s="56"/>
    </row>
    <row r="59" spans="11:11">
      <c r="K59" s="56"/>
    </row>
    <row r="60" spans="11:11">
      <c r="K60" s="56"/>
    </row>
    <row r="61" spans="11:11">
      <c r="K61" s="56"/>
    </row>
    <row r="62" spans="11:11">
      <c r="K62" s="56"/>
    </row>
    <row r="63" spans="11:11">
      <c r="K63" s="56"/>
    </row>
    <row r="64" spans="11:11">
      <c r="K64" s="56"/>
    </row>
    <row r="65" spans="11:11">
      <c r="K65" s="56"/>
    </row>
    <row r="66" spans="11:11">
      <c r="K66" s="56"/>
    </row>
    <row r="67" spans="11:11">
      <c r="K67" s="56"/>
    </row>
    <row r="68" spans="11:11">
      <c r="K68" s="56"/>
    </row>
    <row r="69" spans="11:11">
      <c r="K69" s="56"/>
    </row>
    <row r="70" spans="11:11">
      <c r="K70" s="56"/>
    </row>
    <row r="71" spans="11:11">
      <c r="K71" s="57"/>
    </row>
  </sheetData>
  <mergeCells count="75">
    <mergeCell ref="A36:K36"/>
    <mergeCell ref="A9:K9"/>
    <mergeCell ref="E2:G2"/>
    <mergeCell ref="E3:G3"/>
    <mergeCell ref="E4:G4"/>
    <mergeCell ref="E5:G5"/>
    <mergeCell ref="E6:G6"/>
    <mergeCell ref="A7:A8"/>
    <mergeCell ref="B7:B8"/>
    <mergeCell ref="C7:C8"/>
    <mergeCell ref="K7:K8"/>
    <mergeCell ref="D7:D8"/>
    <mergeCell ref="E7:I7"/>
    <mergeCell ref="J7:J8"/>
    <mergeCell ref="I13:I14"/>
    <mergeCell ref="K13:K14"/>
    <mergeCell ref="J13:J14"/>
    <mergeCell ref="C10:C14"/>
    <mergeCell ref="A19:A23"/>
    <mergeCell ref="I19:I23"/>
    <mergeCell ref="A10:A14"/>
    <mergeCell ref="B10:B12"/>
    <mergeCell ref="E10:E12"/>
    <mergeCell ref="F10:F12"/>
    <mergeCell ref="J10:J12"/>
    <mergeCell ref="G10:G12"/>
    <mergeCell ref="H10:H12"/>
    <mergeCell ref="I10:I12"/>
    <mergeCell ref="K10:K12"/>
    <mergeCell ref="B13:B14"/>
    <mergeCell ref="E13:E14"/>
    <mergeCell ref="F13:F14"/>
    <mergeCell ref="G13:G14"/>
    <mergeCell ref="H13:H14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K24:K25"/>
    <mergeCell ref="A17:K17"/>
    <mergeCell ref="I15:I16"/>
    <mergeCell ref="K15:K16"/>
    <mergeCell ref="A15:A16"/>
    <mergeCell ref="B15:B16"/>
    <mergeCell ref="C15:C16"/>
    <mergeCell ref="D15:D16"/>
    <mergeCell ref="E15:H16"/>
    <mergeCell ref="K26:K29"/>
    <mergeCell ref="C19:C23"/>
    <mergeCell ref="J15:J16"/>
    <mergeCell ref="J24:J25"/>
    <mergeCell ref="J34:J35"/>
    <mergeCell ref="A33:K33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K34:K35"/>
    <mergeCell ref="A26:A32"/>
    <mergeCell ref="C26:C29"/>
    <mergeCell ref="J26:J29"/>
    <mergeCell ref="B26:B29"/>
    <mergeCell ref="I26:I29"/>
    <mergeCell ref="I30:I32"/>
    <mergeCell ref="C30:C32"/>
  </mergeCells>
  <pageMargins left="0.1" right="0.19" top="1.36" bottom="0.75" header="0.61" footer="0.3"/>
  <pageSetup paperSize="9" orientation="landscape" horizontalDpi="300" verticalDpi="300" r:id="rId1"/>
  <headerFooter>
    <oddHeader>&amp;C&amp;G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2"/>
  </sheetPr>
  <dimension ref="A1:M33"/>
  <sheetViews>
    <sheetView tabSelected="1" topLeftCell="A16" workbookViewId="0">
      <selection activeCell="L33" sqref="L33"/>
    </sheetView>
  </sheetViews>
  <sheetFormatPr defaultRowHeight="15"/>
  <cols>
    <col min="1" max="1" width="13.7109375" style="9" customWidth="1"/>
    <col min="2" max="2" width="9.85546875" style="10" customWidth="1"/>
    <col min="3" max="3" width="17.7109375" customWidth="1"/>
    <col min="4" max="4" width="19" style="55" customWidth="1"/>
    <col min="5" max="5" width="5" style="20" customWidth="1"/>
    <col min="6" max="6" width="7.42578125" style="20" customWidth="1"/>
    <col min="7" max="7" width="8.5703125" style="20" customWidth="1"/>
    <col min="8" max="8" width="13.28515625" style="10" bestFit="1" customWidth="1"/>
    <col min="9" max="9" width="12.85546875" style="10" customWidth="1"/>
    <col min="10" max="10" width="13" style="10" customWidth="1"/>
    <col min="11" max="11" width="25.140625" style="10" customWidth="1"/>
    <col min="13" max="13" width="13.28515625" bestFit="1" customWidth="1"/>
  </cols>
  <sheetData>
    <row r="1" spans="1:11">
      <c r="A1" s="21" t="s">
        <v>132</v>
      </c>
      <c r="B1" s="6"/>
      <c r="C1" s="18"/>
      <c r="D1" s="18" t="s">
        <v>176</v>
      </c>
      <c r="E1" s="18"/>
      <c r="F1" s="18"/>
      <c r="G1" s="18"/>
      <c r="H1" s="18"/>
      <c r="I1" s="18"/>
      <c r="J1" s="6"/>
      <c r="K1" s="6"/>
    </row>
    <row r="2" spans="1:11">
      <c r="A2" s="1"/>
      <c r="B2" s="6"/>
      <c r="C2" s="2"/>
      <c r="D2" s="54" t="s">
        <v>0</v>
      </c>
      <c r="E2" s="272">
        <f>B3*211*90</f>
        <v>3000420</v>
      </c>
      <c r="F2" s="272"/>
      <c r="G2" s="272"/>
      <c r="H2" s="11"/>
      <c r="I2" s="6"/>
      <c r="J2" s="6"/>
      <c r="K2" s="6"/>
    </row>
    <row r="3" spans="1:11">
      <c r="A3" s="21" t="s">
        <v>1</v>
      </c>
      <c r="B3" s="6">
        <v>158</v>
      </c>
      <c r="C3" s="2"/>
      <c r="D3" s="54" t="s">
        <v>2</v>
      </c>
      <c r="E3" s="273">
        <f>E2*2/3</f>
        <v>2000280</v>
      </c>
      <c r="F3" s="273"/>
      <c r="G3" s="273"/>
      <c r="H3" s="26"/>
      <c r="I3" s="6"/>
      <c r="J3" s="6"/>
      <c r="K3" s="6"/>
    </row>
    <row r="4" spans="1:11">
      <c r="A4" s="7"/>
      <c r="B4" s="5"/>
      <c r="C4" s="2"/>
      <c r="D4" s="54" t="s">
        <v>3</v>
      </c>
      <c r="E4" s="273">
        <f>SUM(E2:E3)</f>
        <v>5000700</v>
      </c>
      <c r="F4" s="273"/>
      <c r="G4" s="273"/>
      <c r="H4" s="11"/>
      <c r="I4" s="6"/>
      <c r="J4" s="6"/>
      <c r="K4" s="6"/>
    </row>
    <row r="5" spans="1:11">
      <c r="A5" s="7"/>
      <c r="B5" s="5"/>
      <c r="C5" s="2"/>
      <c r="D5" s="54" t="s">
        <v>4</v>
      </c>
      <c r="E5" s="273">
        <f>E4*0.06</f>
        <v>300042</v>
      </c>
      <c r="F5" s="273"/>
      <c r="G5" s="273"/>
      <c r="H5" s="11"/>
      <c r="I5" s="6"/>
      <c r="J5" s="6"/>
      <c r="K5" s="6"/>
    </row>
    <row r="6" spans="1:11">
      <c r="A6" s="7"/>
      <c r="B6" s="5"/>
      <c r="C6" s="2"/>
      <c r="D6" s="54" t="s">
        <v>5</v>
      </c>
      <c r="E6" s="274">
        <f>SUM(E4:E5)</f>
        <v>5300742</v>
      </c>
      <c r="F6" s="274"/>
      <c r="G6" s="274"/>
      <c r="H6" s="11"/>
      <c r="I6" s="6"/>
      <c r="J6" s="6"/>
      <c r="K6" s="6"/>
    </row>
    <row r="7" spans="1:11" ht="21" customHeight="1">
      <c r="A7" s="265" t="s">
        <v>20</v>
      </c>
      <c r="B7" s="264" t="s">
        <v>16</v>
      </c>
      <c r="C7" s="262" t="s">
        <v>6</v>
      </c>
      <c r="D7" s="266" t="s">
        <v>7</v>
      </c>
      <c r="E7" s="268" t="s">
        <v>114</v>
      </c>
      <c r="F7" s="269"/>
      <c r="G7" s="269"/>
      <c r="H7" s="269"/>
      <c r="I7" s="270"/>
      <c r="J7" s="271" t="s">
        <v>178</v>
      </c>
      <c r="K7" s="271" t="s">
        <v>179</v>
      </c>
    </row>
    <row r="8" spans="1:11" ht="25.5" customHeight="1">
      <c r="A8" s="265"/>
      <c r="B8" s="264"/>
      <c r="C8" s="263"/>
      <c r="D8" s="267"/>
      <c r="E8" s="77" t="s">
        <v>200</v>
      </c>
      <c r="F8" s="77" t="s">
        <v>181</v>
      </c>
      <c r="G8" s="77" t="s">
        <v>182</v>
      </c>
      <c r="H8" s="77" t="s">
        <v>183</v>
      </c>
      <c r="I8" s="77" t="s">
        <v>177</v>
      </c>
      <c r="J8" s="271"/>
      <c r="K8" s="271"/>
    </row>
    <row r="9" spans="1:11" ht="16.5" customHeight="1">
      <c r="A9" s="311" t="s">
        <v>42</v>
      </c>
      <c r="B9" s="312"/>
      <c r="C9" s="312"/>
      <c r="D9" s="312"/>
      <c r="E9" s="312"/>
      <c r="F9" s="312"/>
      <c r="G9" s="312"/>
      <c r="H9" s="312"/>
      <c r="I9" s="312"/>
      <c r="J9" s="312"/>
      <c r="K9" s="312"/>
    </row>
    <row r="10" spans="1:11" s="111" customFormat="1" ht="16.5" customHeight="1">
      <c r="A10" s="253" t="s">
        <v>389</v>
      </c>
      <c r="B10" s="159">
        <f>B3*14</f>
        <v>2212</v>
      </c>
      <c r="C10" s="253" t="s">
        <v>165</v>
      </c>
      <c r="D10" s="164" t="s">
        <v>370</v>
      </c>
      <c r="E10" s="162">
        <v>1</v>
      </c>
      <c r="F10" s="160">
        <v>1316</v>
      </c>
      <c r="G10" s="160">
        <v>1.5</v>
      </c>
      <c r="H10" s="160">
        <v>1</v>
      </c>
      <c r="I10" s="157" t="s">
        <v>184</v>
      </c>
      <c r="J10" s="160">
        <f>B10*211</f>
        <v>466732</v>
      </c>
      <c r="K10" s="158"/>
    </row>
    <row r="11" spans="1:11" s="111" customFormat="1" ht="16.5" customHeight="1">
      <c r="A11" s="256"/>
      <c r="B11" s="160">
        <f>B3*10</f>
        <v>1580</v>
      </c>
      <c r="C11" s="255"/>
      <c r="D11" s="164" t="s">
        <v>371</v>
      </c>
      <c r="E11" s="162">
        <v>2</v>
      </c>
      <c r="F11" s="160">
        <v>576</v>
      </c>
      <c r="G11" s="160">
        <v>1.5</v>
      </c>
      <c r="H11" s="160">
        <v>1</v>
      </c>
      <c r="I11" s="157" t="s">
        <v>184</v>
      </c>
      <c r="J11" s="160">
        <f>B11*211</f>
        <v>333380</v>
      </c>
      <c r="K11" s="157"/>
    </row>
    <row r="12" spans="1:11" ht="16.5" customHeight="1">
      <c r="A12" s="253" t="s">
        <v>150</v>
      </c>
      <c r="B12" s="275">
        <f>B3*2</f>
        <v>316</v>
      </c>
      <c r="C12" s="253" t="s">
        <v>136</v>
      </c>
      <c r="D12" s="253" t="s">
        <v>366</v>
      </c>
      <c r="E12" s="300" t="s">
        <v>303</v>
      </c>
      <c r="F12" s="353"/>
      <c r="G12" s="353"/>
      <c r="H12" s="349"/>
      <c r="I12" s="275" t="s">
        <v>203</v>
      </c>
      <c r="J12" s="275">
        <f>B12*211</f>
        <v>66676</v>
      </c>
      <c r="K12" s="275"/>
    </row>
    <row r="13" spans="1:11" ht="16.5" customHeight="1">
      <c r="A13" s="255"/>
      <c r="B13" s="261"/>
      <c r="C13" s="261"/>
      <c r="D13" s="261"/>
      <c r="E13" s="301"/>
      <c r="F13" s="354"/>
      <c r="G13" s="354"/>
      <c r="H13" s="297"/>
      <c r="I13" s="261"/>
      <c r="J13" s="261"/>
      <c r="K13" s="261"/>
    </row>
    <row r="14" spans="1:11">
      <c r="A14" s="304" t="s">
        <v>41</v>
      </c>
      <c r="B14" s="304"/>
      <c r="C14" s="304"/>
      <c r="D14" s="304"/>
      <c r="E14" s="304"/>
      <c r="F14" s="304"/>
      <c r="G14" s="304"/>
      <c r="H14" s="304"/>
      <c r="I14" s="304"/>
      <c r="J14" s="304"/>
      <c r="K14" s="304"/>
    </row>
    <row r="15" spans="1:11" ht="15" customHeight="1">
      <c r="A15" s="247" t="s">
        <v>43</v>
      </c>
      <c r="B15" s="122">
        <f>B3*10</f>
        <v>1580</v>
      </c>
      <c r="C15" s="253" t="s">
        <v>190</v>
      </c>
      <c r="D15" s="112" t="s">
        <v>372</v>
      </c>
      <c r="E15" s="86">
        <v>1</v>
      </c>
      <c r="F15" s="87">
        <v>1410</v>
      </c>
      <c r="G15" s="87">
        <v>1.5</v>
      </c>
      <c r="H15" s="87">
        <v>1</v>
      </c>
      <c r="I15" s="84" t="s">
        <v>184</v>
      </c>
      <c r="J15" s="128">
        <f t="shared" ref="J15:J23" si="0">B15*211</f>
        <v>333380</v>
      </c>
      <c r="K15" s="163"/>
    </row>
    <row r="16" spans="1:11" ht="15" customHeight="1">
      <c r="A16" s="248"/>
      <c r="B16" s="122">
        <f>B3*8</f>
        <v>1264</v>
      </c>
      <c r="C16" s="254"/>
      <c r="D16" s="112" t="s">
        <v>406</v>
      </c>
      <c r="E16" s="125">
        <v>1</v>
      </c>
      <c r="F16" s="128">
        <v>1410</v>
      </c>
      <c r="G16" s="128">
        <v>1.5</v>
      </c>
      <c r="H16" s="128">
        <v>1</v>
      </c>
      <c r="I16" s="122" t="s">
        <v>184</v>
      </c>
      <c r="J16" s="128">
        <f t="shared" si="0"/>
        <v>266704</v>
      </c>
      <c r="K16" s="163"/>
    </row>
    <row r="17" spans="1:13" ht="15" customHeight="1">
      <c r="A17" s="248"/>
      <c r="B17" s="122">
        <f>B3*10</f>
        <v>1580</v>
      </c>
      <c r="C17" s="254"/>
      <c r="D17" s="112" t="s">
        <v>406</v>
      </c>
      <c r="E17" s="125">
        <v>1</v>
      </c>
      <c r="F17" s="128">
        <v>1410</v>
      </c>
      <c r="G17" s="128">
        <v>1.5</v>
      </c>
      <c r="H17" s="128">
        <v>1</v>
      </c>
      <c r="I17" s="122" t="s">
        <v>184</v>
      </c>
      <c r="J17" s="128">
        <f t="shared" si="0"/>
        <v>333380</v>
      </c>
      <c r="K17" s="163"/>
    </row>
    <row r="18" spans="1:13" ht="15" customHeight="1">
      <c r="A18" s="248"/>
      <c r="B18" s="122">
        <f>B3*5</f>
        <v>790</v>
      </c>
      <c r="C18" s="254"/>
      <c r="D18" s="112" t="s">
        <v>406</v>
      </c>
      <c r="E18" s="125">
        <v>1</v>
      </c>
      <c r="F18" s="128">
        <v>1410</v>
      </c>
      <c r="G18" s="128">
        <v>1.5</v>
      </c>
      <c r="H18" s="128">
        <v>1</v>
      </c>
      <c r="I18" s="122" t="s">
        <v>184</v>
      </c>
      <c r="J18" s="128">
        <f t="shared" si="0"/>
        <v>166690</v>
      </c>
      <c r="K18" s="163"/>
    </row>
    <row r="19" spans="1:13" ht="15" customHeight="1">
      <c r="A19" s="248"/>
      <c r="B19" s="122">
        <f>B3*10</f>
        <v>1580</v>
      </c>
      <c r="C19" s="255"/>
      <c r="D19" s="112" t="s">
        <v>406</v>
      </c>
      <c r="E19" s="86">
        <v>1</v>
      </c>
      <c r="F19" s="87">
        <v>470</v>
      </c>
      <c r="G19" s="87">
        <v>1.5</v>
      </c>
      <c r="H19" s="87">
        <v>1</v>
      </c>
      <c r="I19" s="122" t="s">
        <v>184</v>
      </c>
      <c r="J19" s="128">
        <f t="shared" si="0"/>
        <v>333380</v>
      </c>
      <c r="K19" s="163"/>
    </row>
    <row r="20" spans="1:13" ht="28.5" customHeight="1">
      <c r="A20" s="247" t="s">
        <v>48</v>
      </c>
      <c r="B20" s="66">
        <f>B3*12</f>
        <v>1896</v>
      </c>
      <c r="C20" s="253" t="s">
        <v>345</v>
      </c>
      <c r="D20" s="114" t="s">
        <v>391</v>
      </c>
      <c r="E20" s="63">
        <v>2</v>
      </c>
      <c r="F20" s="63">
        <v>88</v>
      </c>
      <c r="G20" s="63">
        <v>4</v>
      </c>
      <c r="H20" s="63">
        <v>2</v>
      </c>
      <c r="I20" s="302" t="s">
        <v>184</v>
      </c>
      <c r="J20" s="173">
        <f t="shared" si="0"/>
        <v>400056</v>
      </c>
      <c r="K20" s="66"/>
    </row>
    <row r="21" spans="1:13" ht="15" customHeight="1">
      <c r="A21" s="248"/>
      <c r="B21" s="66">
        <f>B3*3</f>
        <v>474</v>
      </c>
      <c r="C21" s="254"/>
      <c r="D21" s="36" t="s">
        <v>390</v>
      </c>
      <c r="E21" s="63">
        <v>1</v>
      </c>
      <c r="F21" s="63">
        <v>88</v>
      </c>
      <c r="G21" s="63">
        <v>4</v>
      </c>
      <c r="H21" s="63">
        <v>2</v>
      </c>
      <c r="I21" s="316"/>
      <c r="J21" s="173">
        <f t="shared" si="0"/>
        <v>100014</v>
      </c>
      <c r="K21" s="66"/>
    </row>
    <row r="22" spans="1:13" ht="15" customHeight="1">
      <c r="A22" s="248"/>
      <c r="B22" s="66">
        <f>B3*3</f>
        <v>474</v>
      </c>
      <c r="C22" s="254"/>
      <c r="D22" s="36" t="s">
        <v>390</v>
      </c>
      <c r="E22" s="63">
        <v>1</v>
      </c>
      <c r="F22" s="63">
        <v>88</v>
      </c>
      <c r="G22" s="63">
        <v>4</v>
      </c>
      <c r="H22" s="63">
        <v>2</v>
      </c>
      <c r="I22" s="316"/>
      <c r="J22" s="173">
        <f t="shared" si="0"/>
        <v>100014</v>
      </c>
      <c r="K22" s="66"/>
    </row>
    <row r="23" spans="1:13">
      <c r="A23" s="248"/>
      <c r="B23" s="66">
        <f>B3*3</f>
        <v>474</v>
      </c>
      <c r="C23" s="255"/>
      <c r="D23" s="140" t="s">
        <v>390</v>
      </c>
      <c r="E23" s="63">
        <v>1</v>
      </c>
      <c r="F23" s="63">
        <v>88</v>
      </c>
      <c r="G23" s="63">
        <v>4</v>
      </c>
      <c r="H23" s="63">
        <v>2</v>
      </c>
      <c r="I23" s="303"/>
      <c r="J23" s="173">
        <f t="shared" si="0"/>
        <v>100014</v>
      </c>
      <c r="K23" s="66"/>
    </row>
    <row r="24" spans="1:13">
      <c r="A24" s="304" t="s">
        <v>79</v>
      </c>
      <c r="B24" s="304"/>
      <c r="C24" s="304"/>
      <c r="D24" s="304"/>
      <c r="E24" s="304"/>
      <c r="F24" s="304"/>
      <c r="G24" s="304"/>
      <c r="H24" s="304"/>
      <c r="I24" s="304"/>
      <c r="J24" s="304"/>
      <c r="K24" s="304"/>
    </row>
    <row r="25" spans="1:13" ht="30">
      <c r="A25" s="247" t="s">
        <v>81</v>
      </c>
      <c r="B25" s="245">
        <v>100</v>
      </c>
      <c r="C25" s="165" t="s">
        <v>113</v>
      </c>
      <c r="D25" s="14" t="s">
        <v>373</v>
      </c>
      <c r="E25" s="63">
        <v>1</v>
      </c>
      <c r="F25" s="63">
        <v>10</v>
      </c>
      <c r="G25" s="63">
        <v>1.2</v>
      </c>
      <c r="H25" s="63">
        <v>0.1</v>
      </c>
      <c r="I25" s="38" t="s">
        <v>184</v>
      </c>
      <c r="J25" s="252">
        <v>1000280</v>
      </c>
      <c r="K25" s="245"/>
    </row>
    <row r="26" spans="1:13" ht="27.75" customHeight="1">
      <c r="A26" s="248"/>
      <c r="B26" s="250"/>
      <c r="C26" s="158" t="s">
        <v>374</v>
      </c>
      <c r="D26" s="14" t="s">
        <v>375</v>
      </c>
      <c r="E26" s="63">
        <v>1</v>
      </c>
      <c r="F26" s="63">
        <v>65</v>
      </c>
      <c r="G26" s="63">
        <v>3</v>
      </c>
      <c r="H26" s="63">
        <v>0.1</v>
      </c>
      <c r="I26" s="38"/>
      <c r="J26" s="315"/>
      <c r="K26" s="250"/>
    </row>
    <row r="27" spans="1:13">
      <c r="A27" s="275" t="s">
        <v>83</v>
      </c>
      <c r="B27" s="245">
        <v>50</v>
      </c>
      <c r="C27" s="253" t="s">
        <v>115</v>
      </c>
      <c r="D27" s="245" t="s">
        <v>500</v>
      </c>
      <c r="E27" s="252">
        <v>1</v>
      </c>
      <c r="F27" s="252">
        <v>60</v>
      </c>
      <c r="G27" s="252">
        <v>0.75</v>
      </c>
      <c r="H27" s="252">
        <v>2</v>
      </c>
      <c r="I27" s="245" t="s">
        <v>184</v>
      </c>
      <c r="J27" s="245">
        <v>1000000</v>
      </c>
      <c r="K27" s="257"/>
    </row>
    <row r="28" spans="1:13">
      <c r="A28" s="261"/>
      <c r="B28" s="246"/>
      <c r="C28" s="255"/>
      <c r="D28" s="246"/>
      <c r="E28" s="251"/>
      <c r="F28" s="251"/>
      <c r="G28" s="251"/>
      <c r="H28" s="251"/>
      <c r="I28" s="246"/>
      <c r="J28" s="246"/>
      <c r="K28" s="258"/>
    </row>
    <row r="29" spans="1:13">
      <c r="B29" s="28">
        <f>B10+B11+B12+B15+B16+B17+B18+B19+B20+B21+B22+B23</f>
        <v>14220</v>
      </c>
      <c r="D29" s="3"/>
      <c r="H29" s="44">
        <f>J10+J11+J12+J15+J16+J17+J18+J19+J20+J21+J22+J23</f>
        <v>3000420</v>
      </c>
      <c r="I29" s="44">
        <f>J27+J25</f>
        <v>2000280</v>
      </c>
      <c r="J29" s="44"/>
    </row>
    <row r="30" spans="1:13">
      <c r="B30" s="29">
        <f>B3*90</f>
        <v>14220</v>
      </c>
      <c r="D30" s="3"/>
      <c r="H30" s="30">
        <f>E2</f>
        <v>3000420</v>
      </c>
      <c r="I30" s="30">
        <f>E3</f>
        <v>2000280</v>
      </c>
      <c r="J30" s="30">
        <f>E4</f>
        <v>5000700</v>
      </c>
      <c r="M30" s="59">
        <f>I30-I29</f>
        <v>0</v>
      </c>
    </row>
    <row r="31" spans="1:13">
      <c r="A31" s="8" t="s">
        <v>9</v>
      </c>
      <c r="C31" s="31">
        <f>H29/100000</f>
        <v>30.004200000000001</v>
      </c>
      <c r="D31" s="4" t="s">
        <v>11</v>
      </c>
      <c r="M31" s="59"/>
    </row>
    <row r="32" spans="1:13">
      <c r="A32" s="8" t="s">
        <v>10</v>
      </c>
      <c r="C32" s="31">
        <f>I30/100000</f>
        <v>20.002800000000001</v>
      </c>
      <c r="D32" s="4" t="s">
        <v>11</v>
      </c>
      <c r="M32" s="59"/>
    </row>
    <row r="33" spans="1:4">
      <c r="A33" s="4" t="s">
        <v>110</v>
      </c>
      <c r="D33" s="3"/>
    </row>
  </sheetData>
  <mergeCells count="45">
    <mergeCell ref="E2:G2"/>
    <mergeCell ref="E3:G3"/>
    <mergeCell ref="E4:G4"/>
    <mergeCell ref="E5:G5"/>
    <mergeCell ref="E6:G6"/>
    <mergeCell ref="A9:K9"/>
    <mergeCell ref="C7:C8"/>
    <mergeCell ref="D7:D8"/>
    <mergeCell ref="A7:A8"/>
    <mergeCell ref="B7:B8"/>
    <mergeCell ref="K7:K8"/>
    <mergeCell ref="E7:I7"/>
    <mergeCell ref="J7:J8"/>
    <mergeCell ref="A15:A19"/>
    <mergeCell ref="I12:I13"/>
    <mergeCell ref="K12:K13"/>
    <mergeCell ref="A10:A11"/>
    <mergeCell ref="C10:C11"/>
    <mergeCell ref="J12:J13"/>
    <mergeCell ref="A14:K14"/>
    <mergeCell ref="A12:A13"/>
    <mergeCell ref="B12:B13"/>
    <mergeCell ref="C12:C13"/>
    <mergeCell ref="D12:D13"/>
    <mergeCell ref="E12:H13"/>
    <mergeCell ref="C15:C19"/>
    <mergeCell ref="K27:K28"/>
    <mergeCell ref="J27:J28"/>
    <mergeCell ref="A27:A28"/>
    <mergeCell ref="B27:B28"/>
    <mergeCell ref="C27:C28"/>
    <mergeCell ref="D27:D28"/>
    <mergeCell ref="E27:E28"/>
    <mergeCell ref="I27:I28"/>
    <mergeCell ref="F27:F28"/>
    <mergeCell ref="G27:G28"/>
    <mergeCell ref="H27:H28"/>
    <mergeCell ref="I20:I23"/>
    <mergeCell ref="A20:A23"/>
    <mergeCell ref="A24:K24"/>
    <mergeCell ref="A25:A26"/>
    <mergeCell ref="B25:B26"/>
    <mergeCell ref="K25:K26"/>
    <mergeCell ref="J25:J26"/>
    <mergeCell ref="C20:C23"/>
  </mergeCells>
  <printOptions horizontalCentered="1"/>
  <pageMargins left="0.21" right="0.12" top="1.36" bottom="0.75" header="0.51" footer="0.3"/>
  <pageSetup paperSize="9" orientation="landscape" horizontalDpi="300" verticalDpi="300" r:id="rId1"/>
  <headerFooter>
    <oddHeader>&amp;C&amp;G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103"/>
  <sheetViews>
    <sheetView topLeftCell="A58" workbookViewId="0">
      <selection activeCell="F12" sqref="F12"/>
    </sheetView>
  </sheetViews>
  <sheetFormatPr defaultRowHeight="15"/>
  <cols>
    <col min="1" max="1" width="17" style="9" customWidth="1"/>
    <col min="2" max="2" width="15" style="9" customWidth="1"/>
    <col min="3" max="3" width="12.42578125" style="9" customWidth="1"/>
    <col min="4" max="4" width="14.28515625" style="60" bestFit="1" customWidth="1"/>
    <col min="5" max="5" width="7.28515625" style="3" customWidth="1"/>
    <col min="6" max="6" width="13.28515625" style="10" bestFit="1" customWidth="1"/>
  </cols>
  <sheetData>
    <row r="1" spans="1:6">
      <c r="A1" s="403"/>
      <c r="B1" s="403"/>
      <c r="C1" s="403"/>
      <c r="D1" s="403"/>
      <c r="E1" s="403"/>
      <c r="F1" s="403"/>
    </row>
    <row r="2" spans="1:6">
      <c r="A2" s="21"/>
      <c r="B2" s="21"/>
      <c r="C2" s="21"/>
      <c r="D2" s="58"/>
      <c r="E2" s="2"/>
      <c r="F2" s="18"/>
    </row>
    <row r="3" spans="1:6">
      <c r="A3" s="1"/>
      <c r="B3" s="21"/>
      <c r="C3" s="21"/>
      <c r="D3" s="50"/>
      <c r="E3" s="2"/>
      <c r="F3" s="11"/>
    </row>
    <row r="4" spans="1:6">
      <c r="A4" s="21"/>
      <c r="B4" s="21"/>
      <c r="C4" s="21"/>
      <c r="D4" s="51"/>
      <c r="E4" s="2"/>
      <c r="F4" s="26"/>
    </row>
    <row r="5" spans="1:6">
      <c r="A5" s="7"/>
      <c r="B5" s="21"/>
      <c r="C5" s="21"/>
      <c r="D5" s="51"/>
      <c r="E5" s="2"/>
      <c r="F5" s="11"/>
    </row>
    <row r="6" spans="1:6">
      <c r="A6" s="7"/>
      <c r="B6" s="21"/>
      <c r="C6" s="21"/>
      <c r="D6" s="51"/>
      <c r="E6" s="2"/>
      <c r="F6" s="11"/>
    </row>
    <row r="7" spans="1:6">
      <c r="A7" s="7"/>
      <c r="B7" s="21" t="s">
        <v>174</v>
      </c>
      <c r="C7" s="21"/>
      <c r="D7" s="52"/>
      <c r="E7" s="2"/>
      <c r="F7" s="11"/>
    </row>
    <row r="8" spans="1:6" ht="30">
      <c r="A8" s="48" t="s">
        <v>20</v>
      </c>
      <c r="B8" s="412" t="s">
        <v>6</v>
      </c>
      <c r="C8" s="413"/>
      <c r="D8" s="414"/>
      <c r="E8" s="47" t="s">
        <v>117</v>
      </c>
      <c r="F8" s="47" t="s">
        <v>118</v>
      </c>
    </row>
    <row r="9" spans="1:6">
      <c r="A9" s="276" t="s">
        <v>42</v>
      </c>
      <c r="B9" s="276"/>
      <c r="C9" s="276"/>
      <c r="D9" s="276"/>
      <c r="E9" s="276"/>
      <c r="F9" s="276"/>
    </row>
    <row r="10" spans="1:6">
      <c r="A10" s="365" t="s">
        <v>21</v>
      </c>
      <c r="B10" s="395" t="s">
        <v>22</v>
      </c>
      <c r="C10" s="390"/>
      <c r="D10" s="391"/>
      <c r="E10" s="13"/>
      <c r="F10" s="24"/>
    </row>
    <row r="11" spans="1:6">
      <c r="A11" s="365"/>
      <c r="B11" s="395" t="s">
        <v>23</v>
      </c>
      <c r="C11" s="390"/>
      <c r="D11" s="391"/>
      <c r="E11" s="13">
        <f>1</f>
        <v>1</v>
      </c>
      <c r="F11" s="24">
        <f>2855</f>
        <v>2855</v>
      </c>
    </row>
    <row r="12" spans="1:6">
      <c r="A12" s="365"/>
      <c r="B12" s="395" t="s">
        <v>24</v>
      </c>
      <c r="C12" s="390"/>
      <c r="D12" s="391"/>
      <c r="E12" s="13"/>
      <c r="F12" s="24"/>
    </row>
    <row r="13" spans="1:6">
      <c r="A13" s="365"/>
      <c r="B13" s="395" t="s">
        <v>25</v>
      </c>
      <c r="C13" s="390"/>
      <c r="D13" s="391"/>
      <c r="E13" s="13"/>
      <c r="F13" s="24"/>
    </row>
    <row r="14" spans="1:6">
      <c r="A14" s="365"/>
      <c r="B14" s="395" t="s">
        <v>14</v>
      </c>
      <c r="C14" s="390"/>
      <c r="D14" s="391"/>
      <c r="E14" s="13"/>
      <c r="F14" s="24"/>
    </row>
    <row r="15" spans="1:6">
      <c r="A15" s="365"/>
      <c r="B15" s="395" t="s">
        <v>26</v>
      </c>
      <c r="C15" s="390"/>
      <c r="D15" s="391"/>
      <c r="E15" s="13"/>
      <c r="F15" s="24"/>
    </row>
    <row r="16" spans="1:6">
      <c r="A16" s="365" t="s">
        <v>27</v>
      </c>
      <c r="B16" s="415" t="s">
        <v>19</v>
      </c>
      <c r="C16" s="416"/>
      <c r="D16" s="417"/>
      <c r="E16" s="25"/>
      <c r="F16" s="24"/>
    </row>
    <row r="17" spans="1:6">
      <c r="A17" s="365"/>
      <c r="B17" s="387" t="s">
        <v>18</v>
      </c>
      <c r="C17" s="388"/>
      <c r="D17" s="389"/>
      <c r="E17" s="25"/>
      <c r="F17" s="24"/>
    </row>
    <row r="18" spans="1:6">
      <c r="A18" s="365"/>
      <c r="B18" s="387" t="s">
        <v>30</v>
      </c>
      <c r="C18" s="388"/>
      <c r="D18" s="389"/>
      <c r="E18" s="25"/>
      <c r="F18" s="24"/>
    </row>
    <row r="19" spans="1:6">
      <c r="A19" s="365"/>
      <c r="B19" s="399" t="s">
        <v>13</v>
      </c>
      <c r="C19" s="400"/>
      <c r="D19" s="401"/>
      <c r="E19" s="25"/>
      <c r="F19" s="24"/>
    </row>
    <row r="20" spans="1:6">
      <c r="A20" s="365"/>
      <c r="B20" s="399" t="s">
        <v>31</v>
      </c>
      <c r="C20" s="400"/>
      <c r="D20" s="401"/>
      <c r="E20" s="25"/>
      <c r="F20" s="24"/>
    </row>
    <row r="21" spans="1:6">
      <c r="A21" s="405" t="s">
        <v>28</v>
      </c>
      <c r="B21" s="409" t="s">
        <v>111</v>
      </c>
      <c r="C21" s="410"/>
      <c r="D21" s="411"/>
      <c r="E21" s="25"/>
      <c r="F21" s="24"/>
    </row>
    <row r="22" spans="1:6">
      <c r="A22" s="405"/>
      <c r="B22" s="399" t="s">
        <v>32</v>
      </c>
      <c r="C22" s="400"/>
      <c r="D22" s="401"/>
      <c r="E22" s="25"/>
      <c r="F22" s="24"/>
    </row>
    <row r="23" spans="1:6">
      <c r="A23" s="365" t="s">
        <v>29</v>
      </c>
      <c r="B23" s="387" t="s">
        <v>33</v>
      </c>
      <c r="C23" s="388"/>
      <c r="D23" s="389"/>
      <c r="E23" s="25"/>
      <c r="F23" s="24"/>
    </row>
    <row r="24" spans="1:6">
      <c r="A24" s="365"/>
      <c r="B24" s="387" t="s">
        <v>34</v>
      </c>
      <c r="C24" s="388"/>
      <c r="D24" s="389"/>
      <c r="E24" s="25">
        <f>1</f>
        <v>1</v>
      </c>
      <c r="F24" s="24">
        <f>2675</f>
        <v>2675</v>
      </c>
    </row>
    <row r="25" spans="1:6">
      <c r="A25" s="365" t="s">
        <v>15</v>
      </c>
      <c r="B25" s="387" t="s">
        <v>12</v>
      </c>
      <c r="C25" s="388"/>
      <c r="D25" s="389"/>
      <c r="E25" s="25"/>
      <c r="F25" s="24"/>
    </row>
    <row r="26" spans="1:6">
      <c r="A26" s="365"/>
      <c r="B26" s="387" t="s">
        <v>35</v>
      </c>
      <c r="C26" s="388"/>
      <c r="D26" s="389"/>
      <c r="E26" s="25"/>
      <c r="F26" s="24"/>
    </row>
    <row r="27" spans="1:6">
      <c r="A27" s="365"/>
      <c r="B27" s="387" t="s">
        <v>36</v>
      </c>
      <c r="C27" s="388"/>
      <c r="D27" s="389"/>
      <c r="E27" s="25">
        <f>1</f>
        <v>1</v>
      </c>
      <c r="F27" s="24">
        <f>8025</f>
        <v>8025</v>
      </c>
    </row>
    <row r="28" spans="1:6">
      <c r="A28" s="365"/>
      <c r="B28" s="387" t="s">
        <v>37</v>
      </c>
      <c r="C28" s="388"/>
      <c r="D28" s="389"/>
      <c r="E28" s="25"/>
      <c r="F28" s="24"/>
    </row>
    <row r="29" spans="1:6" ht="30">
      <c r="A29" s="19" t="s">
        <v>8</v>
      </c>
      <c r="B29" s="406" t="s">
        <v>40</v>
      </c>
      <c r="C29" s="407"/>
      <c r="D29" s="408"/>
      <c r="E29" s="25">
        <f>1</f>
        <v>1</v>
      </c>
      <c r="F29" s="24">
        <f>5350</f>
        <v>5350</v>
      </c>
    </row>
    <row r="30" spans="1:6">
      <c r="A30" s="402" t="s">
        <v>41</v>
      </c>
      <c r="B30" s="402"/>
      <c r="C30" s="402"/>
      <c r="D30" s="402"/>
      <c r="E30" s="402"/>
      <c r="F30" s="402"/>
    </row>
    <row r="31" spans="1:6">
      <c r="A31" s="260" t="s">
        <v>43</v>
      </c>
      <c r="B31" s="387" t="s">
        <v>49</v>
      </c>
      <c r="C31" s="388"/>
      <c r="D31" s="389"/>
      <c r="E31" s="25"/>
      <c r="F31" s="24"/>
    </row>
    <row r="32" spans="1:6">
      <c r="A32" s="260"/>
      <c r="B32" s="387" t="s">
        <v>50</v>
      </c>
      <c r="C32" s="388"/>
      <c r="D32" s="389"/>
      <c r="E32" s="25"/>
      <c r="F32" s="24"/>
    </row>
    <row r="33" spans="1:6">
      <c r="A33" s="260"/>
      <c r="B33" s="387" t="s">
        <v>51</v>
      </c>
      <c r="C33" s="388"/>
      <c r="D33" s="389"/>
      <c r="E33" s="25"/>
      <c r="F33" s="24"/>
    </row>
    <row r="34" spans="1:6">
      <c r="A34" s="260"/>
      <c r="B34" s="387" t="s">
        <v>52</v>
      </c>
      <c r="C34" s="388"/>
      <c r="D34" s="389"/>
      <c r="E34" s="25"/>
      <c r="F34" s="24"/>
    </row>
    <row r="35" spans="1:6">
      <c r="A35" s="260"/>
      <c r="B35" s="387" t="s">
        <v>53</v>
      </c>
      <c r="C35" s="388"/>
      <c r="D35" s="389"/>
      <c r="E35" s="25"/>
      <c r="F35" s="24"/>
    </row>
    <row r="36" spans="1:6">
      <c r="A36" s="260"/>
      <c r="B36" s="396" t="s">
        <v>54</v>
      </c>
      <c r="C36" s="397"/>
      <c r="D36" s="398"/>
      <c r="E36" s="25"/>
      <c r="F36" s="24"/>
    </row>
    <row r="37" spans="1:6">
      <c r="A37" s="260"/>
      <c r="B37" s="387" t="s">
        <v>14</v>
      </c>
      <c r="C37" s="388"/>
      <c r="D37" s="389"/>
      <c r="E37" s="25"/>
      <c r="F37" s="24"/>
    </row>
    <row r="38" spans="1:6">
      <c r="A38" s="260"/>
      <c r="B38" s="396" t="s">
        <v>40</v>
      </c>
      <c r="C38" s="397"/>
      <c r="D38" s="398"/>
      <c r="E38" s="25">
        <f>1</f>
        <v>1</v>
      </c>
      <c r="F38" s="66">
        <f>5350</f>
        <v>5350</v>
      </c>
    </row>
    <row r="39" spans="1:6">
      <c r="A39" s="260"/>
      <c r="B39" s="399" t="s">
        <v>8</v>
      </c>
      <c r="C39" s="400"/>
      <c r="D39" s="401"/>
      <c r="E39" s="25"/>
      <c r="F39" s="24"/>
    </row>
    <row r="40" spans="1:6">
      <c r="A40" s="260" t="s">
        <v>44</v>
      </c>
      <c r="B40" s="387" t="s">
        <v>55</v>
      </c>
      <c r="C40" s="388"/>
      <c r="D40" s="389"/>
      <c r="E40" s="25"/>
      <c r="F40" s="24"/>
    </row>
    <row r="41" spans="1:6">
      <c r="A41" s="260"/>
      <c r="B41" s="387" t="s">
        <v>56</v>
      </c>
      <c r="C41" s="388"/>
      <c r="D41" s="389"/>
      <c r="E41" s="25"/>
      <c r="F41" s="24"/>
    </row>
    <row r="42" spans="1:6">
      <c r="A42" s="260"/>
      <c r="B42" s="387" t="s">
        <v>57</v>
      </c>
      <c r="C42" s="388"/>
      <c r="D42" s="389"/>
      <c r="E42" s="25"/>
      <c r="F42" s="24"/>
    </row>
    <row r="43" spans="1:6">
      <c r="A43" s="260"/>
      <c r="B43" s="387" t="s">
        <v>36</v>
      </c>
      <c r="C43" s="388"/>
      <c r="D43" s="389"/>
      <c r="E43" s="25"/>
      <c r="F43" s="24"/>
    </row>
    <row r="44" spans="1:6">
      <c r="A44" s="260"/>
      <c r="B44" s="387" t="s">
        <v>58</v>
      </c>
      <c r="C44" s="388"/>
      <c r="D44" s="389"/>
      <c r="E44" s="25"/>
      <c r="F44" s="24"/>
    </row>
    <row r="45" spans="1:6">
      <c r="A45" s="260"/>
      <c r="B45" s="387" t="s">
        <v>59</v>
      </c>
      <c r="C45" s="388"/>
      <c r="D45" s="389"/>
      <c r="E45" s="25"/>
      <c r="F45" s="24"/>
    </row>
    <row r="46" spans="1:6">
      <c r="A46" s="260"/>
      <c r="B46" s="387" t="s">
        <v>60</v>
      </c>
      <c r="C46" s="388"/>
      <c r="D46" s="389"/>
      <c r="E46" s="25"/>
      <c r="F46" s="24"/>
    </row>
    <row r="47" spans="1:6">
      <c r="A47" s="260" t="s">
        <v>45</v>
      </c>
      <c r="B47" s="387" t="s">
        <v>38</v>
      </c>
      <c r="C47" s="388"/>
      <c r="D47" s="389"/>
      <c r="E47" s="25"/>
      <c r="F47" s="24"/>
    </row>
    <row r="48" spans="1:6">
      <c r="A48" s="260"/>
      <c r="B48" s="387" t="s">
        <v>61</v>
      </c>
      <c r="C48" s="388"/>
      <c r="D48" s="389"/>
      <c r="E48" s="25"/>
      <c r="F48" s="24"/>
    </row>
    <row r="49" spans="1:6">
      <c r="A49" s="260"/>
      <c r="B49" s="387" t="s">
        <v>39</v>
      </c>
      <c r="C49" s="388"/>
      <c r="D49" s="389"/>
      <c r="E49" s="25"/>
      <c r="F49" s="24"/>
    </row>
    <row r="50" spans="1:6">
      <c r="A50" s="260"/>
      <c r="B50" s="387" t="s">
        <v>62</v>
      </c>
      <c r="C50" s="388"/>
      <c r="D50" s="389"/>
      <c r="E50" s="25"/>
      <c r="F50" s="24"/>
    </row>
    <row r="51" spans="1:6">
      <c r="A51" s="260"/>
      <c r="B51" s="387" t="s">
        <v>63</v>
      </c>
      <c r="C51" s="388"/>
      <c r="D51" s="389"/>
      <c r="E51" s="25"/>
      <c r="F51" s="24"/>
    </row>
    <row r="52" spans="1:6" ht="30">
      <c r="A52" s="27" t="s">
        <v>46</v>
      </c>
      <c r="B52" s="395" t="s">
        <v>64</v>
      </c>
      <c r="C52" s="390"/>
      <c r="D52" s="391"/>
      <c r="E52" s="25">
        <f>1</f>
        <v>1</v>
      </c>
      <c r="F52" s="24">
        <f>2300</f>
        <v>2300</v>
      </c>
    </row>
    <row r="53" spans="1:6">
      <c r="A53" s="260" t="s">
        <v>47</v>
      </c>
      <c r="B53" s="387" t="s">
        <v>65</v>
      </c>
      <c r="C53" s="388"/>
      <c r="D53" s="389"/>
      <c r="E53" s="25"/>
      <c r="F53" s="24"/>
    </row>
    <row r="54" spans="1:6">
      <c r="A54" s="260"/>
      <c r="B54" s="387" t="s">
        <v>66</v>
      </c>
      <c r="C54" s="388"/>
      <c r="D54" s="389"/>
      <c r="E54" s="25"/>
      <c r="F54" s="24"/>
    </row>
    <row r="55" spans="1:6">
      <c r="A55" s="260"/>
      <c r="B55" s="387" t="s">
        <v>67</v>
      </c>
      <c r="C55" s="388"/>
      <c r="D55" s="389"/>
      <c r="E55" s="25"/>
      <c r="F55" s="24"/>
    </row>
    <row r="56" spans="1:6">
      <c r="A56" s="260"/>
      <c r="B56" s="387" t="s">
        <v>68</v>
      </c>
      <c r="C56" s="388"/>
      <c r="D56" s="389"/>
      <c r="E56" s="25"/>
      <c r="F56" s="24"/>
    </row>
    <row r="57" spans="1:6">
      <c r="A57" s="260"/>
      <c r="B57" s="387" t="s">
        <v>69</v>
      </c>
      <c r="C57" s="388"/>
      <c r="D57" s="389"/>
      <c r="E57" s="25"/>
      <c r="F57" s="24"/>
    </row>
    <row r="58" spans="1:6">
      <c r="A58" s="260"/>
      <c r="B58" s="387" t="s">
        <v>70</v>
      </c>
      <c r="C58" s="388"/>
      <c r="D58" s="389"/>
      <c r="E58" s="25"/>
      <c r="F58" s="24"/>
    </row>
    <row r="59" spans="1:6">
      <c r="A59" s="260" t="s">
        <v>48</v>
      </c>
      <c r="B59" s="387" t="s">
        <v>71</v>
      </c>
      <c r="C59" s="388"/>
      <c r="D59" s="389"/>
      <c r="E59" s="25">
        <f>1</f>
        <v>1</v>
      </c>
      <c r="F59" s="24">
        <f>10700</f>
        <v>10700</v>
      </c>
    </row>
    <row r="60" spans="1:6">
      <c r="A60" s="260"/>
      <c r="B60" s="387" t="s">
        <v>72</v>
      </c>
      <c r="C60" s="388"/>
      <c r="D60" s="389"/>
      <c r="E60" s="25"/>
      <c r="F60" s="24"/>
    </row>
    <row r="61" spans="1:6">
      <c r="A61" s="402" t="s">
        <v>73</v>
      </c>
      <c r="B61" s="402"/>
      <c r="C61" s="402"/>
      <c r="D61" s="402"/>
      <c r="E61" s="402"/>
      <c r="F61" s="402"/>
    </row>
    <row r="62" spans="1:6">
      <c r="A62" s="260" t="s">
        <v>74</v>
      </c>
      <c r="B62" s="387" t="s">
        <v>56</v>
      </c>
      <c r="C62" s="388"/>
      <c r="D62" s="389"/>
      <c r="E62" s="13"/>
      <c r="F62" s="24"/>
    </row>
    <row r="63" spans="1:6">
      <c r="A63" s="260"/>
      <c r="B63" s="387" t="s">
        <v>57</v>
      </c>
      <c r="C63" s="388"/>
      <c r="D63" s="389"/>
      <c r="E63" s="13"/>
      <c r="F63" s="24"/>
    </row>
    <row r="64" spans="1:6">
      <c r="A64" s="260"/>
      <c r="B64" s="387" t="s">
        <v>66</v>
      </c>
      <c r="C64" s="388"/>
      <c r="D64" s="389"/>
      <c r="E64" s="13"/>
      <c r="F64" s="24"/>
    </row>
    <row r="65" spans="1:6">
      <c r="A65" s="260"/>
      <c r="B65" s="387" t="s">
        <v>68</v>
      </c>
      <c r="C65" s="388"/>
      <c r="D65" s="389"/>
      <c r="E65" s="13"/>
      <c r="F65" s="24"/>
    </row>
    <row r="66" spans="1:6">
      <c r="A66" s="247" t="s">
        <v>75</v>
      </c>
      <c r="B66" s="395" t="s">
        <v>76</v>
      </c>
      <c r="C66" s="390"/>
      <c r="D66" s="391"/>
      <c r="E66" s="16"/>
      <c r="F66" s="24"/>
    </row>
    <row r="67" spans="1:6">
      <c r="A67" s="248"/>
      <c r="B67" s="395" t="s">
        <v>77</v>
      </c>
      <c r="C67" s="390"/>
      <c r="D67" s="391"/>
      <c r="E67" s="16"/>
      <c r="F67" s="24"/>
    </row>
    <row r="68" spans="1:6">
      <c r="A68" s="249"/>
      <c r="B68" s="406" t="s">
        <v>78</v>
      </c>
      <c r="C68" s="407"/>
      <c r="D68" s="408"/>
      <c r="E68" s="17"/>
      <c r="F68" s="24"/>
    </row>
    <row r="69" spans="1:6">
      <c r="A69" s="304" t="s">
        <v>79</v>
      </c>
      <c r="B69" s="304"/>
      <c r="C69" s="304"/>
      <c r="D69" s="304"/>
      <c r="E69" s="304"/>
      <c r="F69" s="304"/>
    </row>
    <row r="70" spans="1:6">
      <c r="A70" s="260" t="s">
        <v>80</v>
      </c>
      <c r="B70" s="387" t="s">
        <v>85</v>
      </c>
      <c r="C70" s="388"/>
      <c r="D70" s="389"/>
      <c r="E70" s="25"/>
      <c r="F70" s="24"/>
    </row>
    <row r="71" spans="1:6">
      <c r="A71" s="260"/>
      <c r="B71" s="387" t="s">
        <v>17</v>
      </c>
      <c r="C71" s="388"/>
      <c r="D71" s="389"/>
      <c r="E71" s="25"/>
      <c r="F71" s="24"/>
    </row>
    <row r="72" spans="1:6">
      <c r="A72" s="260"/>
      <c r="B72" s="387" t="s">
        <v>86</v>
      </c>
      <c r="C72" s="388"/>
      <c r="D72" s="389"/>
      <c r="E72" s="25">
        <f>1</f>
        <v>1</v>
      </c>
      <c r="F72" s="24">
        <f>4237</f>
        <v>4237</v>
      </c>
    </row>
    <row r="73" spans="1:6">
      <c r="A73" s="260"/>
      <c r="B73" s="387" t="s">
        <v>87</v>
      </c>
      <c r="C73" s="388"/>
      <c r="D73" s="389"/>
      <c r="E73" s="25">
        <f>20</f>
        <v>20</v>
      </c>
      <c r="F73" s="24">
        <f>1113</f>
        <v>1113</v>
      </c>
    </row>
    <row r="74" spans="1:6">
      <c r="A74" s="260"/>
      <c r="B74" s="387" t="s">
        <v>88</v>
      </c>
      <c r="C74" s="388"/>
      <c r="D74" s="389"/>
      <c r="E74" s="25"/>
      <c r="F74" s="24"/>
    </row>
    <row r="75" spans="1:6">
      <c r="A75" s="260"/>
      <c r="B75" s="387" t="s">
        <v>89</v>
      </c>
      <c r="C75" s="388"/>
      <c r="D75" s="389"/>
      <c r="E75" s="25"/>
      <c r="F75" s="24"/>
    </row>
    <row r="76" spans="1:6">
      <c r="A76" s="260"/>
      <c r="B76" s="387" t="s">
        <v>90</v>
      </c>
      <c r="C76" s="388"/>
      <c r="D76" s="389"/>
      <c r="E76" s="25"/>
      <c r="F76" s="24"/>
    </row>
    <row r="77" spans="1:6">
      <c r="A77" s="260" t="s">
        <v>81</v>
      </c>
      <c r="B77" s="387" t="s">
        <v>91</v>
      </c>
      <c r="C77" s="388"/>
      <c r="D77" s="389"/>
      <c r="E77" s="25"/>
      <c r="F77" s="24"/>
    </row>
    <row r="78" spans="1:6">
      <c r="A78" s="260"/>
      <c r="B78" s="387" t="s">
        <v>92</v>
      </c>
      <c r="C78" s="388"/>
      <c r="D78" s="389"/>
      <c r="E78" s="25"/>
      <c r="F78" s="24"/>
    </row>
    <row r="79" spans="1:6">
      <c r="A79" s="260"/>
      <c r="B79" s="387" t="s">
        <v>93</v>
      </c>
      <c r="C79" s="388"/>
      <c r="D79" s="389"/>
      <c r="E79" s="25"/>
      <c r="F79" s="24"/>
    </row>
    <row r="80" spans="1:6">
      <c r="A80" s="260"/>
      <c r="B80" s="387" t="s">
        <v>94</v>
      </c>
      <c r="C80" s="388"/>
      <c r="D80" s="389"/>
      <c r="E80" s="25">
        <f>3</f>
        <v>3</v>
      </c>
      <c r="F80" s="24">
        <f>5350</f>
        <v>5350</v>
      </c>
    </row>
    <row r="81" spans="1:6">
      <c r="A81" s="260"/>
      <c r="B81" s="387" t="s">
        <v>95</v>
      </c>
      <c r="C81" s="388"/>
      <c r="D81" s="389"/>
      <c r="E81" s="25"/>
      <c r="F81" s="24"/>
    </row>
    <row r="82" spans="1:6">
      <c r="A82" s="260"/>
      <c r="B82" s="387" t="s">
        <v>96</v>
      </c>
      <c r="C82" s="388"/>
      <c r="D82" s="389"/>
      <c r="E82" s="25"/>
      <c r="F82" s="24"/>
    </row>
    <row r="83" spans="1:6">
      <c r="A83" s="260"/>
      <c r="B83" s="387" t="s">
        <v>97</v>
      </c>
      <c r="C83" s="388"/>
      <c r="D83" s="389"/>
      <c r="E83" s="25"/>
      <c r="F83" s="24"/>
    </row>
    <row r="84" spans="1:6">
      <c r="A84" s="260"/>
      <c r="B84" s="387" t="s">
        <v>98</v>
      </c>
      <c r="C84" s="388"/>
      <c r="D84" s="389"/>
      <c r="E84" s="25"/>
      <c r="F84" s="24"/>
    </row>
    <row r="85" spans="1:6">
      <c r="A85" s="260"/>
      <c r="B85" s="387" t="s">
        <v>99</v>
      </c>
      <c r="C85" s="388"/>
      <c r="D85" s="389"/>
      <c r="E85" s="25"/>
      <c r="F85" s="24"/>
    </row>
    <row r="86" spans="1:6">
      <c r="A86" s="260"/>
      <c r="B86" s="387" t="s">
        <v>100</v>
      </c>
      <c r="C86" s="388"/>
      <c r="D86" s="389"/>
      <c r="E86" s="25"/>
      <c r="F86" s="24"/>
    </row>
    <row r="87" spans="1:6">
      <c r="A87" s="260"/>
      <c r="B87" s="387" t="s">
        <v>101</v>
      </c>
      <c r="C87" s="388"/>
      <c r="D87" s="389"/>
      <c r="E87" s="25"/>
      <c r="F87" s="24"/>
    </row>
    <row r="88" spans="1:6">
      <c r="A88" s="260"/>
      <c r="B88" s="387" t="s">
        <v>102</v>
      </c>
      <c r="C88" s="388"/>
      <c r="D88" s="389"/>
      <c r="E88" s="25"/>
      <c r="F88" s="24"/>
    </row>
    <row r="89" spans="1:6">
      <c r="A89" s="46" t="s">
        <v>82</v>
      </c>
      <c r="B89" s="392" t="s">
        <v>103</v>
      </c>
      <c r="C89" s="393"/>
      <c r="D89" s="394"/>
      <c r="E89" s="25">
        <f>1</f>
        <v>1</v>
      </c>
      <c r="F89" s="24">
        <f>3675</f>
        <v>3675</v>
      </c>
    </row>
    <row r="90" spans="1:6">
      <c r="A90" s="260" t="s">
        <v>83</v>
      </c>
      <c r="B90" s="395" t="s">
        <v>104</v>
      </c>
      <c r="C90" s="390"/>
      <c r="D90" s="391"/>
      <c r="E90" s="25">
        <f>1</f>
        <v>1</v>
      </c>
      <c r="F90" s="24">
        <f>4725</f>
        <v>4725</v>
      </c>
    </row>
    <row r="91" spans="1:6">
      <c r="A91" s="260"/>
      <c r="B91" s="384" t="s">
        <v>119</v>
      </c>
      <c r="C91" s="385"/>
      <c r="D91" s="386"/>
      <c r="E91" s="25"/>
      <c r="F91" s="24"/>
    </row>
    <row r="92" spans="1:6">
      <c r="A92" s="404"/>
      <c r="B92" s="384" t="s">
        <v>116</v>
      </c>
      <c r="C92" s="385"/>
      <c r="D92" s="386"/>
      <c r="E92" s="22"/>
      <c r="F92" s="24"/>
    </row>
    <row r="93" spans="1:6">
      <c r="A93" s="260" t="s">
        <v>84</v>
      </c>
      <c r="B93" s="387" t="s">
        <v>105</v>
      </c>
      <c r="C93" s="388"/>
      <c r="D93" s="389"/>
      <c r="E93" s="25"/>
      <c r="F93" s="24"/>
    </row>
    <row r="94" spans="1:6">
      <c r="A94" s="260"/>
      <c r="B94" s="387" t="s">
        <v>106</v>
      </c>
      <c r="C94" s="388"/>
      <c r="D94" s="389"/>
      <c r="E94" s="25"/>
      <c r="F94" s="24"/>
    </row>
    <row r="95" spans="1:6">
      <c r="A95" s="260"/>
      <c r="B95" s="387" t="s">
        <v>107</v>
      </c>
      <c r="C95" s="388"/>
      <c r="D95" s="389"/>
      <c r="E95" s="25"/>
      <c r="F95" s="24"/>
    </row>
    <row r="96" spans="1:6" ht="32.25" customHeight="1">
      <c r="A96" s="260"/>
      <c r="B96" s="384" t="s">
        <v>120</v>
      </c>
      <c r="C96" s="390"/>
      <c r="D96" s="391"/>
      <c r="E96" s="25"/>
      <c r="F96" s="24"/>
    </row>
    <row r="97" spans="1:6">
      <c r="A97" s="260"/>
      <c r="B97" s="387" t="s">
        <v>108</v>
      </c>
      <c r="C97" s="388"/>
      <c r="D97" s="389"/>
      <c r="E97" s="25"/>
      <c r="F97" s="24"/>
    </row>
    <row r="98" spans="1:6">
      <c r="A98" s="260"/>
      <c r="B98" s="387" t="s">
        <v>109</v>
      </c>
      <c r="C98" s="388"/>
      <c r="D98" s="389"/>
      <c r="E98" s="25"/>
      <c r="F98" s="24"/>
    </row>
    <row r="99" spans="1:6">
      <c r="F99" s="10">
        <f>SUM(F10:F98)</f>
        <v>56355</v>
      </c>
    </row>
    <row r="100" spans="1:6">
      <c r="F100" s="30"/>
    </row>
    <row r="101" spans="1:6">
      <c r="A101" s="8"/>
      <c r="B101" s="49"/>
      <c r="C101" s="49"/>
      <c r="D101" s="4"/>
      <c r="E101" s="4"/>
    </row>
    <row r="102" spans="1:6">
      <c r="A102" s="8"/>
      <c r="B102" s="49"/>
      <c r="C102" s="49"/>
      <c r="D102" s="4"/>
      <c r="E102" s="4"/>
    </row>
    <row r="103" spans="1:6">
      <c r="A103" s="4"/>
    </row>
  </sheetData>
  <mergeCells count="108">
    <mergeCell ref="B11:D11"/>
    <mergeCell ref="B10:D10"/>
    <mergeCell ref="B8:D8"/>
    <mergeCell ref="B20:D20"/>
    <mergeCell ref="B19:D19"/>
    <mergeCell ref="B18:D18"/>
    <mergeCell ref="B17:D17"/>
    <mergeCell ref="B16:D16"/>
    <mergeCell ref="B15:D15"/>
    <mergeCell ref="B14:D14"/>
    <mergeCell ref="B13:D13"/>
    <mergeCell ref="B12:D12"/>
    <mergeCell ref="B29:D29"/>
    <mergeCell ref="B28:D28"/>
    <mergeCell ref="B27:D27"/>
    <mergeCell ref="B26:D26"/>
    <mergeCell ref="B25:D25"/>
    <mergeCell ref="B24:D24"/>
    <mergeCell ref="B23:D23"/>
    <mergeCell ref="B22:D22"/>
    <mergeCell ref="B21:D21"/>
    <mergeCell ref="B63:D63"/>
    <mergeCell ref="B64:D64"/>
    <mergeCell ref="B65:D65"/>
    <mergeCell ref="B66:D66"/>
    <mergeCell ref="B67:D67"/>
    <mergeCell ref="B68:D68"/>
    <mergeCell ref="B70:D70"/>
    <mergeCell ref="B71:D71"/>
    <mergeCell ref="B72:D72"/>
    <mergeCell ref="A93:A98"/>
    <mergeCell ref="A53:A58"/>
    <mergeCell ref="A59:A60"/>
    <mergeCell ref="A61:F61"/>
    <mergeCell ref="A62:A65"/>
    <mergeCell ref="A66:A68"/>
    <mergeCell ref="A69:F69"/>
    <mergeCell ref="A1:F1"/>
    <mergeCell ref="A70:A76"/>
    <mergeCell ref="A77:A88"/>
    <mergeCell ref="A90:A92"/>
    <mergeCell ref="A23:A24"/>
    <mergeCell ref="A25:A28"/>
    <mergeCell ref="A30:F30"/>
    <mergeCell ref="A31:A39"/>
    <mergeCell ref="A40:A46"/>
    <mergeCell ref="A47:A51"/>
    <mergeCell ref="A9:F9"/>
    <mergeCell ref="A10:A15"/>
    <mergeCell ref="A16:A20"/>
    <mergeCell ref="A21:A22"/>
    <mergeCell ref="B31:D31"/>
    <mergeCell ref="B32:D32"/>
    <mergeCell ref="B33:D33"/>
    <mergeCell ref="B34:D34"/>
    <mergeCell ref="B35:D35"/>
    <mergeCell ref="B36:D36"/>
    <mergeCell ref="B37:D37"/>
    <mergeCell ref="B39:D39"/>
    <mergeCell ref="B40:D40"/>
    <mergeCell ref="B50:D50"/>
    <mergeCell ref="B51:D51"/>
    <mergeCell ref="B52:D52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38:D38"/>
    <mergeCell ref="B53:D53"/>
    <mergeCell ref="B54:D54"/>
    <mergeCell ref="B55:D55"/>
    <mergeCell ref="B56:D56"/>
    <mergeCell ref="B57:D57"/>
    <mergeCell ref="B58:D58"/>
    <mergeCell ref="B59:D59"/>
    <mergeCell ref="B60:D60"/>
    <mergeCell ref="B62:D62"/>
    <mergeCell ref="B73:D73"/>
    <mergeCell ref="B74:D74"/>
    <mergeCell ref="B75:D75"/>
    <mergeCell ref="B76:D76"/>
    <mergeCell ref="B77:D77"/>
    <mergeCell ref="B78:D78"/>
    <mergeCell ref="B79:D79"/>
    <mergeCell ref="B80:D80"/>
    <mergeCell ref="B81:D81"/>
    <mergeCell ref="B91:D91"/>
    <mergeCell ref="B92:D92"/>
    <mergeCell ref="B93:D93"/>
    <mergeCell ref="B94:D94"/>
    <mergeCell ref="B95:D95"/>
    <mergeCell ref="B96:D96"/>
    <mergeCell ref="B97:D97"/>
    <mergeCell ref="B98:D98"/>
    <mergeCell ref="B82:D82"/>
    <mergeCell ref="B83:D83"/>
    <mergeCell ref="B84:D84"/>
    <mergeCell ref="B85:D85"/>
    <mergeCell ref="B86:D86"/>
    <mergeCell ref="B87:D87"/>
    <mergeCell ref="B88:D88"/>
    <mergeCell ref="B89:D89"/>
    <mergeCell ref="B90:D90"/>
  </mergeCells>
  <pageMargins left="1.38" right="0.89" top="1.08" bottom="0.36" header="0.3" footer="0.23"/>
  <pageSetup paperSize="9" orientation="landscape" r:id="rId1"/>
  <headerFooter>
    <oddHeader>&amp;C&amp;G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95"/>
  <sheetViews>
    <sheetView topLeftCell="A34" workbookViewId="0">
      <selection activeCell="F53" sqref="F53"/>
    </sheetView>
  </sheetViews>
  <sheetFormatPr defaultRowHeight="15"/>
  <cols>
    <col min="1" max="1" width="25.85546875" customWidth="1"/>
    <col min="2" max="2" width="9.7109375" style="15" bestFit="1" customWidth="1"/>
    <col min="3" max="3" width="9.140625" style="15"/>
    <col min="4" max="4" width="28" style="15" customWidth="1"/>
    <col min="5" max="5" width="7" style="15" customWidth="1"/>
    <col min="6" max="7" width="9.140625" style="15"/>
    <col min="10" max="10" width="10.7109375" bestFit="1" customWidth="1"/>
  </cols>
  <sheetData>
    <row r="1" spans="1:7">
      <c r="A1" s="7"/>
      <c r="B1" s="21" t="s">
        <v>174</v>
      </c>
      <c r="C1" s="21"/>
      <c r="D1" s="52"/>
      <c r="E1" s="2"/>
      <c r="F1" s="11"/>
      <c r="G1"/>
    </row>
    <row r="2" spans="1:7" ht="60">
      <c r="A2" s="68" t="s">
        <v>20</v>
      </c>
      <c r="B2" s="412" t="s">
        <v>6</v>
      </c>
      <c r="C2" s="413"/>
      <c r="D2" s="414"/>
      <c r="E2" s="67" t="s">
        <v>117</v>
      </c>
      <c r="F2" s="67" t="s">
        <v>118</v>
      </c>
      <c r="G2"/>
    </row>
    <row r="3" spans="1:7">
      <c r="A3" s="276" t="s">
        <v>42</v>
      </c>
      <c r="B3" s="276"/>
      <c r="C3" s="276"/>
      <c r="D3" s="276"/>
      <c r="E3" s="276"/>
      <c r="F3" s="276"/>
      <c r="G3"/>
    </row>
    <row r="4" spans="1:7">
      <c r="A4" s="365" t="s">
        <v>21</v>
      </c>
      <c r="B4" s="395" t="s">
        <v>22</v>
      </c>
      <c r="C4" s="390"/>
      <c r="D4" s="391"/>
      <c r="E4" s="13"/>
      <c r="F4" s="66"/>
      <c r="G4"/>
    </row>
    <row r="5" spans="1:7">
      <c r="A5" s="365"/>
      <c r="B5" s="395" t="s">
        <v>23</v>
      </c>
      <c r="C5" s="390"/>
      <c r="D5" s="391"/>
      <c r="E5" s="13">
        <f>1</f>
        <v>1</v>
      </c>
      <c r="F5" s="66">
        <f>2855</f>
        <v>2855</v>
      </c>
      <c r="G5"/>
    </row>
    <row r="6" spans="1:7">
      <c r="A6" s="365"/>
      <c r="B6" s="395" t="s">
        <v>24</v>
      </c>
      <c r="C6" s="390"/>
      <c r="D6" s="391"/>
      <c r="E6" s="13"/>
      <c r="F6" s="66"/>
      <c r="G6"/>
    </row>
    <row r="7" spans="1:7">
      <c r="A7" s="365"/>
      <c r="B7" s="395" t="s">
        <v>25</v>
      </c>
      <c r="C7" s="390"/>
      <c r="D7" s="391"/>
      <c r="E7" s="13"/>
      <c r="F7" s="66"/>
      <c r="G7"/>
    </row>
    <row r="8" spans="1:7">
      <c r="A8" s="365"/>
      <c r="B8" s="395" t="s">
        <v>14</v>
      </c>
      <c r="C8" s="390"/>
      <c r="D8" s="391"/>
      <c r="E8" s="13"/>
      <c r="F8" s="66"/>
      <c r="G8"/>
    </row>
    <row r="9" spans="1:7">
      <c r="A9" s="365"/>
      <c r="B9" s="395" t="s">
        <v>26</v>
      </c>
      <c r="C9" s="390"/>
      <c r="D9" s="391"/>
      <c r="E9" s="13">
        <f>1</f>
        <v>1</v>
      </c>
      <c r="F9" s="66">
        <f>2855</f>
        <v>2855</v>
      </c>
      <c r="G9"/>
    </row>
    <row r="10" spans="1:7">
      <c r="A10" s="365" t="s">
        <v>27</v>
      </c>
      <c r="B10" s="415" t="s">
        <v>19</v>
      </c>
      <c r="C10" s="416"/>
      <c r="D10" s="417"/>
      <c r="E10" s="25"/>
      <c r="F10" s="66"/>
      <c r="G10"/>
    </row>
    <row r="11" spans="1:7">
      <c r="A11" s="365"/>
      <c r="B11" s="387" t="s">
        <v>18</v>
      </c>
      <c r="C11" s="388"/>
      <c r="D11" s="389"/>
      <c r="E11" s="25"/>
      <c r="F11" s="66"/>
      <c r="G11"/>
    </row>
    <row r="12" spans="1:7">
      <c r="A12" s="365"/>
      <c r="B12" s="387" t="s">
        <v>30</v>
      </c>
      <c r="C12" s="388"/>
      <c r="D12" s="389"/>
      <c r="E12" s="25"/>
      <c r="F12" s="66"/>
      <c r="G12"/>
    </row>
    <row r="13" spans="1:7">
      <c r="A13" s="365"/>
      <c r="B13" s="399" t="s">
        <v>13</v>
      </c>
      <c r="C13" s="400"/>
      <c r="D13" s="401"/>
      <c r="E13" s="25"/>
      <c r="F13" s="66"/>
      <c r="G13"/>
    </row>
    <row r="14" spans="1:7">
      <c r="A14" s="365"/>
      <c r="B14" s="399" t="s">
        <v>31</v>
      </c>
      <c r="C14" s="400"/>
      <c r="D14" s="401"/>
      <c r="E14" s="25"/>
      <c r="F14" s="66"/>
      <c r="G14"/>
    </row>
    <row r="15" spans="1:7">
      <c r="A15" s="405" t="s">
        <v>28</v>
      </c>
      <c r="B15" s="409" t="s">
        <v>111</v>
      </c>
      <c r="C15" s="410"/>
      <c r="D15" s="411"/>
      <c r="E15" s="25"/>
      <c r="F15" s="66"/>
      <c r="G15"/>
    </row>
    <row r="16" spans="1:7">
      <c r="A16" s="405"/>
      <c r="B16" s="399" t="s">
        <v>32</v>
      </c>
      <c r="C16" s="400"/>
      <c r="D16" s="401"/>
      <c r="E16" s="25"/>
      <c r="F16" s="66"/>
      <c r="G16"/>
    </row>
    <row r="17" spans="1:7">
      <c r="A17" s="365" t="s">
        <v>29</v>
      </c>
      <c r="B17" s="387" t="s">
        <v>33</v>
      </c>
      <c r="C17" s="388"/>
      <c r="D17" s="389"/>
      <c r="E17" s="25">
        <f>4</f>
        <v>4</v>
      </c>
      <c r="F17" s="66">
        <f>5710</f>
        <v>5710</v>
      </c>
      <c r="G17"/>
    </row>
    <row r="18" spans="1:7">
      <c r="A18" s="365"/>
      <c r="B18" s="387" t="s">
        <v>34</v>
      </c>
      <c r="C18" s="388"/>
      <c r="D18" s="389"/>
      <c r="E18" s="25"/>
      <c r="F18" s="66"/>
      <c r="G18"/>
    </row>
    <row r="19" spans="1:7">
      <c r="A19" s="365" t="s">
        <v>15</v>
      </c>
      <c r="B19" s="387" t="s">
        <v>12</v>
      </c>
      <c r="C19" s="388"/>
      <c r="D19" s="389"/>
      <c r="E19" s="25">
        <f>1</f>
        <v>1</v>
      </c>
      <c r="F19" s="66">
        <f>2855</f>
        <v>2855</v>
      </c>
      <c r="G19"/>
    </row>
    <row r="20" spans="1:7">
      <c r="A20" s="365"/>
      <c r="B20" s="387" t="s">
        <v>35</v>
      </c>
      <c r="C20" s="388"/>
      <c r="D20" s="389"/>
      <c r="E20" s="25"/>
      <c r="F20" s="66"/>
      <c r="G20"/>
    </row>
    <row r="21" spans="1:7">
      <c r="A21" s="365"/>
      <c r="B21" s="387" t="s">
        <v>36</v>
      </c>
      <c r="C21" s="388"/>
      <c r="D21" s="389"/>
      <c r="E21" s="25">
        <v>1</v>
      </c>
      <c r="F21" s="66">
        <v>2855</v>
      </c>
      <c r="G21"/>
    </row>
    <row r="22" spans="1:7">
      <c r="A22" s="365"/>
      <c r="B22" s="387" t="s">
        <v>37</v>
      </c>
      <c r="C22" s="388"/>
      <c r="D22" s="389"/>
      <c r="E22" s="25"/>
      <c r="F22" s="66"/>
      <c r="G22"/>
    </row>
    <row r="23" spans="1:7">
      <c r="A23" s="69" t="s">
        <v>8</v>
      </c>
      <c r="B23" s="406" t="s">
        <v>40</v>
      </c>
      <c r="C23" s="407"/>
      <c r="D23" s="408"/>
      <c r="E23" s="25"/>
      <c r="F23" s="66"/>
      <c r="G23"/>
    </row>
    <row r="24" spans="1:7">
      <c r="A24" s="402" t="s">
        <v>41</v>
      </c>
      <c r="B24" s="402"/>
      <c r="C24" s="402"/>
      <c r="D24" s="402"/>
      <c r="E24" s="402"/>
      <c r="F24" s="402"/>
      <c r="G24"/>
    </row>
    <row r="25" spans="1:7">
      <c r="A25" s="260" t="s">
        <v>43</v>
      </c>
      <c r="B25" s="387" t="s">
        <v>49</v>
      </c>
      <c r="C25" s="388"/>
      <c r="D25" s="389"/>
      <c r="E25" s="25"/>
      <c r="F25" s="66"/>
      <c r="G25"/>
    </row>
    <row r="26" spans="1:7">
      <c r="A26" s="260"/>
      <c r="B26" s="387" t="s">
        <v>50</v>
      </c>
      <c r="C26" s="388"/>
      <c r="D26" s="389"/>
      <c r="E26" s="25"/>
      <c r="F26" s="66"/>
      <c r="G26"/>
    </row>
    <row r="27" spans="1:7">
      <c r="A27" s="260"/>
      <c r="B27" s="387" t="s">
        <v>51</v>
      </c>
      <c r="C27" s="388"/>
      <c r="D27" s="389"/>
      <c r="E27" s="25"/>
      <c r="F27" s="66"/>
      <c r="G27"/>
    </row>
    <row r="28" spans="1:7">
      <c r="A28" s="260"/>
      <c r="B28" s="387" t="s">
        <v>52</v>
      </c>
      <c r="C28" s="388"/>
      <c r="D28" s="389"/>
      <c r="E28" s="25"/>
      <c r="F28" s="66"/>
      <c r="G28"/>
    </row>
    <row r="29" spans="1:7">
      <c r="A29" s="260"/>
      <c r="B29" s="387" t="s">
        <v>53</v>
      </c>
      <c r="C29" s="388"/>
      <c r="D29" s="389"/>
      <c r="E29" s="25"/>
      <c r="F29" s="66"/>
      <c r="G29"/>
    </row>
    <row r="30" spans="1:7">
      <c r="A30" s="260"/>
      <c r="B30" s="396" t="s">
        <v>54</v>
      </c>
      <c r="C30" s="397"/>
      <c r="D30" s="398"/>
      <c r="E30" s="25"/>
      <c r="F30" s="66"/>
      <c r="G30"/>
    </row>
    <row r="31" spans="1:7">
      <c r="A31" s="260"/>
      <c r="B31" s="387" t="s">
        <v>14</v>
      </c>
      <c r="C31" s="388"/>
      <c r="D31" s="389"/>
      <c r="E31" s="25"/>
      <c r="F31" s="66"/>
      <c r="G31"/>
    </row>
    <row r="32" spans="1:7">
      <c r="A32" s="260"/>
      <c r="B32" s="396" t="s">
        <v>40</v>
      </c>
      <c r="C32" s="397"/>
      <c r="D32" s="398"/>
      <c r="E32" s="25"/>
      <c r="F32" s="66"/>
      <c r="G32"/>
    </row>
    <row r="33" spans="1:7">
      <c r="A33" s="260"/>
      <c r="B33" s="399" t="s">
        <v>8</v>
      </c>
      <c r="C33" s="400"/>
      <c r="D33" s="401"/>
      <c r="E33" s="25">
        <v>2</v>
      </c>
      <c r="F33" s="66">
        <f>8565+3410</f>
        <v>11975</v>
      </c>
      <c r="G33"/>
    </row>
    <row r="34" spans="1:7">
      <c r="A34" s="260" t="s">
        <v>44</v>
      </c>
      <c r="B34" s="387" t="s">
        <v>55</v>
      </c>
      <c r="C34" s="388"/>
      <c r="D34" s="389"/>
      <c r="E34" s="25"/>
      <c r="F34" s="66"/>
      <c r="G34"/>
    </row>
    <row r="35" spans="1:7">
      <c r="A35" s="260"/>
      <c r="B35" s="387" t="s">
        <v>56</v>
      </c>
      <c r="C35" s="388"/>
      <c r="D35" s="389"/>
      <c r="E35" s="25"/>
      <c r="F35" s="66"/>
      <c r="G35"/>
    </row>
    <row r="36" spans="1:7">
      <c r="A36" s="260"/>
      <c r="B36" s="387" t="s">
        <v>57</v>
      </c>
      <c r="C36" s="388"/>
      <c r="D36" s="389"/>
      <c r="E36" s="25">
        <v>60</v>
      </c>
      <c r="F36" s="66">
        <v>2855</v>
      </c>
      <c r="G36"/>
    </row>
    <row r="37" spans="1:7">
      <c r="A37" s="260"/>
      <c r="B37" s="387" t="s">
        <v>36</v>
      </c>
      <c r="C37" s="388"/>
      <c r="D37" s="389"/>
      <c r="E37" s="25"/>
      <c r="F37" s="66"/>
      <c r="G37"/>
    </row>
    <row r="38" spans="1:7">
      <c r="A38" s="260"/>
      <c r="B38" s="387" t="s">
        <v>58</v>
      </c>
      <c r="C38" s="388"/>
      <c r="D38" s="389"/>
      <c r="E38" s="25"/>
      <c r="F38" s="66"/>
      <c r="G38"/>
    </row>
    <row r="39" spans="1:7">
      <c r="A39" s="260"/>
      <c r="B39" s="387" t="s">
        <v>59</v>
      </c>
      <c r="C39" s="388"/>
      <c r="D39" s="389"/>
      <c r="E39" s="25"/>
      <c r="F39" s="66"/>
      <c r="G39"/>
    </row>
    <row r="40" spans="1:7">
      <c r="A40" s="260"/>
      <c r="B40" s="387" t="s">
        <v>60</v>
      </c>
      <c r="C40" s="388"/>
      <c r="D40" s="389"/>
      <c r="E40" s="25"/>
      <c r="F40" s="66"/>
      <c r="G40"/>
    </row>
    <row r="41" spans="1:7">
      <c r="A41" s="260" t="s">
        <v>45</v>
      </c>
      <c r="B41" s="387" t="s">
        <v>38</v>
      </c>
      <c r="C41" s="388"/>
      <c r="D41" s="389"/>
      <c r="E41" s="25"/>
      <c r="F41" s="66"/>
      <c r="G41"/>
    </row>
    <row r="42" spans="1:7">
      <c r="A42" s="260"/>
      <c r="B42" s="387" t="s">
        <v>61</v>
      </c>
      <c r="C42" s="388"/>
      <c r="D42" s="389"/>
      <c r="E42" s="25"/>
      <c r="F42" s="66"/>
      <c r="G42"/>
    </row>
    <row r="43" spans="1:7">
      <c r="A43" s="260"/>
      <c r="B43" s="387" t="s">
        <v>39</v>
      </c>
      <c r="C43" s="388"/>
      <c r="D43" s="389"/>
      <c r="E43" s="25"/>
      <c r="F43" s="66"/>
      <c r="G43"/>
    </row>
    <row r="44" spans="1:7">
      <c r="A44" s="260"/>
      <c r="B44" s="387" t="s">
        <v>62</v>
      </c>
      <c r="C44" s="388"/>
      <c r="D44" s="389"/>
      <c r="E44" s="25"/>
      <c r="F44" s="66"/>
      <c r="G44"/>
    </row>
    <row r="45" spans="1:7">
      <c r="A45" s="260"/>
      <c r="B45" s="387" t="s">
        <v>63</v>
      </c>
      <c r="C45" s="388"/>
      <c r="D45" s="389"/>
      <c r="E45" s="25"/>
      <c r="F45" s="66"/>
      <c r="G45"/>
    </row>
    <row r="46" spans="1:7">
      <c r="A46" s="27" t="s">
        <v>46</v>
      </c>
      <c r="B46" s="395" t="s">
        <v>64</v>
      </c>
      <c r="C46" s="390"/>
      <c r="D46" s="391"/>
      <c r="E46" s="25"/>
      <c r="F46" s="66"/>
      <c r="G46"/>
    </row>
    <row r="47" spans="1:7">
      <c r="A47" s="260" t="s">
        <v>47</v>
      </c>
      <c r="B47" s="387" t="s">
        <v>65</v>
      </c>
      <c r="C47" s="388"/>
      <c r="D47" s="389"/>
      <c r="E47" s="25"/>
      <c r="F47" s="66"/>
      <c r="G47"/>
    </row>
    <row r="48" spans="1:7">
      <c r="A48" s="260"/>
      <c r="B48" s="387" t="s">
        <v>66</v>
      </c>
      <c r="C48" s="388"/>
      <c r="D48" s="389"/>
      <c r="E48" s="25"/>
      <c r="F48" s="66"/>
      <c r="G48"/>
    </row>
    <row r="49" spans="1:7">
      <c r="A49" s="260"/>
      <c r="B49" s="387" t="s">
        <v>67</v>
      </c>
      <c r="C49" s="388"/>
      <c r="D49" s="389"/>
      <c r="E49" s="25"/>
      <c r="F49" s="66"/>
      <c r="G49"/>
    </row>
    <row r="50" spans="1:7">
      <c r="A50" s="260"/>
      <c r="B50" s="387" t="s">
        <v>68</v>
      </c>
      <c r="C50" s="388"/>
      <c r="D50" s="389"/>
      <c r="E50" s="25"/>
      <c r="F50" s="66"/>
      <c r="G50"/>
    </row>
    <row r="51" spans="1:7">
      <c r="A51" s="260"/>
      <c r="B51" s="387" t="s">
        <v>69</v>
      </c>
      <c r="C51" s="388"/>
      <c r="D51" s="389"/>
      <c r="E51" s="25"/>
      <c r="F51" s="66"/>
      <c r="G51"/>
    </row>
    <row r="52" spans="1:7">
      <c r="A52" s="260"/>
      <c r="B52" s="387" t="s">
        <v>70</v>
      </c>
      <c r="C52" s="388"/>
      <c r="D52" s="389"/>
      <c r="E52" s="25"/>
      <c r="F52" s="66"/>
      <c r="G52"/>
    </row>
    <row r="53" spans="1:7">
      <c r="A53" s="260" t="s">
        <v>48</v>
      </c>
      <c r="B53" s="387" t="s">
        <v>71</v>
      </c>
      <c r="C53" s="388"/>
      <c r="D53" s="389"/>
      <c r="E53" s="25">
        <v>2</v>
      </c>
      <c r="F53" s="66">
        <v>5710</v>
      </c>
      <c r="G53"/>
    </row>
    <row r="54" spans="1:7">
      <c r="A54" s="260"/>
      <c r="B54" s="387" t="s">
        <v>72</v>
      </c>
      <c r="C54" s="388"/>
      <c r="D54" s="389"/>
      <c r="E54" s="25"/>
      <c r="F54" s="66"/>
      <c r="G54"/>
    </row>
    <row r="55" spans="1:7">
      <c r="A55" s="402" t="s">
        <v>73</v>
      </c>
      <c r="B55" s="402"/>
      <c r="C55" s="402"/>
      <c r="D55" s="402"/>
      <c r="E55" s="402"/>
      <c r="F55" s="402"/>
      <c r="G55"/>
    </row>
    <row r="56" spans="1:7">
      <c r="A56" s="260" t="s">
        <v>74</v>
      </c>
      <c r="B56" s="387" t="s">
        <v>56</v>
      </c>
      <c r="C56" s="388"/>
      <c r="D56" s="389"/>
      <c r="E56" s="13"/>
      <c r="F56" s="66"/>
      <c r="G56"/>
    </row>
    <row r="57" spans="1:7">
      <c r="A57" s="260"/>
      <c r="B57" s="387" t="s">
        <v>57</v>
      </c>
      <c r="C57" s="388"/>
      <c r="D57" s="389"/>
      <c r="E57" s="13"/>
      <c r="F57" s="66"/>
      <c r="G57"/>
    </row>
    <row r="58" spans="1:7">
      <c r="A58" s="260"/>
      <c r="B58" s="387" t="s">
        <v>66</v>
      </c>
      <c r="C58" s="388"/>
      <c r="D58" s="389"/>
      <c r="E58" s="13"/>
      <c r="F58" s="66"/>
      <c r="G58"/>
    </row>
    <row r="59" spans="1:7">
      <c r="A59" s="260"/>
      <c r="B59" s="387" t="s">
        <v>68</v>
      </c>
      <c r="C59" s="388"/>
      <c r="D59" s="389"/>
      <c r="E59" s="13"/>
      <c r="F59" s="66"/>
      <c r="G59"/>
    </row>
    <row r="60" spans="1:7">
      <c r="A60" s="247" t="s">
        <v>75</v>
      </c>
      <c r="B60" s="384" t="s">
        <v>76</v>
      </c>
      <c r="C60" s="390"/>
      <c r="D60" s="391"/>
      <c r="E60" s="16">
        <v>1</v>
      </c>
      <c r="F60" s="66">
        <v>2300</v>
      </c>
      <c r="G60"/>
    </row>
    <row r="61" spans="1:7">
      <c r="A61" s="248"/>
      <c r="B61" s="395" t="s">
        <v>77</v>
      </c>
      <c r="C61" s="390"/>
      <c r="D61" s="391"/>
      <c r="E61" s="16"/>
      <c r="F61" s="66"/>
      <c r="G61"/>
    </row>
    <row r="62" spans="1:7">
      <c r="A62" s="249"/>
      <c r="B62" s="406" t="s">
        <v>78</v>
      </c>
      <c r="C62" s="407"/>
      <c r="D62" s="408"/>
      <c r="E62" s="17"/>
      <c r="F62" s="66"/>
      <c r="G62"/>
    </row>
    <row r="63" spans="1:7">
      <c r="A63" s="304" t="s">
        <v>79</v>
      </c>
      <c r="B63" s="304"/>
      <c r="C63" s="304"/>
      <c r="D63" s="304"/>
      <c r="E63" s="304"/>
      <c r="F63" s="304"/>
      <c r="G63"/>
    </row>
    <row r="64" spans="1:7">
      <c r="A64" s="260" t="s">
        <v>80</v>
      </c>
      <c r="B64" s="387" t="s">
        <v>85</v>
      </c>
      <c r="C64" s="388"/>
      <c r="D64" s="389"/>
      <c r="E64" s="25"/>
      <c r="F64" s="66"/>
      <c r="G64"/>
    </row>
    <row r="65" spans="1:7">
      <c r="A65" s="260"/>
      <c r="B65" s="387" t="s">
        <v>17</v>
      </c>
      <c r="C65" s="388"/>
      <c r="D65" s="389"/>
      <c r="E65" s="25"/>
      <c r="F65" s="66"/>
      <c r="G65"/>
    </row>
    <row r="66" spans="1:7">
      <c r="A66" s="260"/>
      <c r="B66" s="387" t="s">
        <v>86</v>
      </c>
      <c r="C66" s="388"/>
      <c r="D66" s="389"/>
      <c r="E66" s="25">
        <v>3</v>
      </c>
      <c r="F66" s="66">
        <v>9107</v>
      </c>
      <c r="G66"/>
    </row>
    <row r="67" spans="1:7">
      <c r="A67" s="260"/>
      <c r="B67" s="387" t="s">
        <v>87</v>
      </c>
      <c r="C67" s="388"/>
      <c r="D67" s="389"/>
      <c r="E67" s="25">
        <v>20</v>
      </c>
      <c r="F67" s="66">
        <v>1113</v>
      </c>
      <c r="G67"/>
    </row>
    <row r="68" spans="1:7">
      <c r="A68" s="260"/>
      <c r="B68" s="387" t="s">
        <v>88</v>
      </c>
      <c r="C68" s="388"/>
      <c r="D68" s="389"/>
      <c r="E68" s="25"/>
      <c r="F68" s="66"/>
      <c r="G68"/>
    </row>
    <row r="69" spans="1:7">
      <c r="A69" s="260"/>
      <c r="B69" s="387" t="s">
        <v>89</v>
      </c>
      <c r="C69" s="388"/>
      <c r="D69" s="389"/>
      <c r="E69" s="25"/>
      <c r="F69" s="66"/>
      <c r="G69"/>
    </row>
    <row r="70" spans="1:7">
      <c r="A70" s="260"/>
      <c r="B70" s="418" t="s">
        <v>175</v>
      </c>
      <c r="C70" s="419"/>
      <c r="D70" s="420"/>
      <c r="E70" s="25">
        <v>1</v>
      </c>
      <c r="F70" s="66">
        <v>1200</v>
      </c>
      <c r="G70"/>
    </row>
    <row r="71" spans="1:7">
      <c r="A71" s="260"/>
      <c r="B71" s="387" t="s">
        <v>90</v>
      </c>
      <c r="C71" s="388"/>
      <c r="D71" s="389"/>
      <c r="E71" s="25"/>
      <c r="F71" s="66"/>
      <c r="G71"/>
    </row>
    <row r="72" spans="1:7">
      <c r="A72" s="260" t="s">
        <v>81</v>
      </c>
      <c r="B72" s="387" t="s">
        <v>91</v>
      </c>
      <c r="C72" s="388"/>
      <c r="D72" s="389"/>
      <c r="E72" s="25">
        <v>8</v>
      </c>
      <c r="F72" s="66">
        <v>1427</v>
      </c>
      <c r="G72"/>
    </row>
    <row r="73" spans="1:7">
      <c r="A73" s="260"/>
      <c r="B73" s="387" t="s">
        <v>92</v>
      </c>
      <c r="C73" s="388"/>
      <c r="D73" s="389"/>
      <c r="E73" s="25"/>
      <c r="F73" s="66"/>
      <c r="G73"/>
    </row>
    <row r="74" spans="1:7">
      <c r="A74" s="260"/>
      <c r="B74" s="387" t="s">
        <v>93</v>
      </c>
      <c r="C74" s="388"/>
      <c r="D74" s="389"/>
      <c r="E74" s="25">
        <v>8</v>
      </c>
      <c r="F74" s="66">
        <v>1427</v>
      </c>
      <c r="G74"/>
    </row>
    <row r="75" spans="1:7">
      <c r="A75" s="260"/>
      <c r="B75" s="387" t="s">
        <v>94</v>
      </c>
      <c r="C75" s="388"/>
      <c r="D75" s="389"/>
      <c r="E75" s="25">
        <v>3</v>
      </c>
      <c r="F75" s="66">
        <v>1427</v>
      </c>
      <c r="G75"/>
    </row>
    <row r="76" spans="1:7">
      <c r="A76" s="260"/>
      <c r="B76" s="387" t="s">
        <v>95</v>
      </c>
      <c r="C76" s="388"/>
      <c r="D76" s="389"/>
      <c r="E76" s="25"/>
      <c r="F76" s="66"/>
      <c r="G76"/>
    </row>
    <row r="77" spans="1:7">
      <c r="A77" s="260"/>
      <c r="B77" s="387" t="s">
        <v>96</v>
      </c>
      <c r="C77" s="388"/>
      <c r="D77" s="389"/>
      <c r="E77" s="25"/>
      <c r="F77" s="66"/>
      <c r="G77"/>
    </row>
    <row r="78" spans="1:7">
      <c r="A78" s="260"/>
      <c r="B78" s="387" t="s">
        <v>97</v>
      </c>
      <c r="C78" s="388"/>
      <c r="D78" s="389"/>
      <c r="E78" s="25"/>
      <c r="F78" s="66"/>
      <c r="G78"/>
    </row>
    <row r="79" spans="1:7">
      <c r="A79" s="260"/>
      <c r="B79" s="387" t="s">
        <v>98</v>
      </c>
      <c r="C79" s="388"/>
      <c r="D79" s="389"/>
      <c r="E79" s="25"/>
      <c r="F79" s="66"/>
      <c r="G79"/>
    </row>
    <row r="80" spans="1:7">
      <c r="A80" s="260"/>
      <c r="B80" s="387" t="s">
        <v>99</v>
      </c>
      <c r="C80" s="388"/>
      <c r="D80" s="389"/>
      <c r="E80" s="25"/>
      <c r="F80" s="66"/>
      <c r="G80"/>
    </row>
    <row r="81" spans="1:7">
      <c r="A81" s="260"/>
      <c r="B81" s="396" t="s">
        <v>113</v>
      </c>
      <c r="C81" s="388"/>
      <c r="D81" s="389"/>
      <c r="E81" s="25">
        <v>4</v>
      </c>
      <c r="F81" s="66">
        <v>1429</v>
      </c>
      <c r="G81"/>
    </row>
    <row r="82" spans="1:7">
      <c r="A82" s="260"/>
      <c r="B82" s="387" t="s">
        <v>100</v>
      </c>
      <c r="C82" s="388"/>
      <c r="D82" s="389"/>
      <c r="E82" s="25"/>
      <c r="F82" s="66"/>
      <c r="G82"/>
    </row>
    <row r="83" spans="1:7">
      <c r="A83" s="260"/>
      <c r="B83" s="387" t="s">
        <v>101</v>
      </c>
      <c r="C83" s="388"/>
      <c r="D83" s="389"/>
      <c r="E83" s="25"/>
      <c r="F83" s="66"/>
      <c r="G83"/>
    </row>
    <row r="84" spans="1:7">
      <c r="A84" s="260"/>
      <c r="B84" s="387" t="s">
        <v>102</v>
      </c>
      <c r="C84" s="388"/>
      <c r="D84" s="389"/>
      <c r="E84" s="25"/>
      <c r="F84" s="66"/>
      <c r="G84"/>
    </row>
    <row r="85" spans="1:7">
      <c r="A85" s="70" t="s">
        <v>82</v>
      </c>
      <c r="B85" s="392" t="s">
        <v>103</v>
      </c>
      <c r="C85" s="393"/>
      <c r="D85" s="394"/>
      <c r="E85" s="25"/>
      <c r="F85" s="66"/>
      <c r="G85"/>
    </row>
    <row r="86" spans="1:7">
      <c r="A86" s="260" t="s">
        <v>83</v>
      </c>
      <c r="B86" s="395" t="s">
        <v>104</v>
      </c>
      <c r="C86" s="390"/>
      <c r="D86" s="391"/>
      <c r="E86" s="25"/>
      <c r="F86" s="66"/>
      <c r="G86"/>
    </row>
    <row r="87" spans="1:7">
      <c r="A87" s="260"/>
      <c r="B87" s="384" t="s">
        <v>119</v>
      </c>
      <c r="C87" s="385"/>
      <c r="D87" s="386"/>
      <c r="E87" s="25"/>
      <c r="F87" s="66"/>
      <c r="G87"/>
    </row>
    <row r="88" spans="1:7">
      <c r="A88" s="404"/>
      <c r="B88" s="384" t="s">
        <v>116</v>
      </c>
      <c r="C88" s="385"/>
      <c r="D88" s="386"/>
      <c r="E88" s="22"/>
      <c r="F88" s="66"/>
      <c r="G88"/>
    </row>
    <row r="89" spans="1:7">
      <c r="A89" s="260" t="s">
        <v>84</v>
      </c>
      <c r="B89" s="387" t="s">
        <v>105</v>
      </c>
      <c r="C89" s="388"/>
      <c r="D89" s="389"/>
      <c r="E89" s="25"/>
      <c r="F89" s="66"/>
      <c r="G89"/>
    </row>
    <row r="90" spans="1:7">
      <c r="A90" s="260"/>
      <c r="B90" s="387" t="s">
        <v>106</v>
      </c>
      <c r="C90" s="388"/>
      <c r="D90" s="389"/>
      <c r="E90" s="25"/>
      <c r="F90" s="66"/>
      <c r="G90"/>
    </row>
    <row r="91" spans="1:7">
      <c r="A91" s="260"/>
      <c r="B91" s="387" t="s">
        <v>107</v>
      </c>
      <c r="C91" s="388"/>
      <c r="D91" s="389"/>
      <c r="E91" s="25"/>
      <c r="F91" s="66"/>
      <c r="G91"/>
    </row>
    <row r="92" spans="1:7" ht="32.25" customHeight="1">
      <c r="A92" s="260"/>
      <c r="B92" s="384" t="s">
        <v>120</v>
      </c>
      <c r="C92" s="390"/>
      <c r="D92" s="391"/>
      <c r="E92" s="25"/>
      <c r="F92" s="66"/>
      <c r="G92"/>
    </row>
    <row r="93" spans="1:7">
      <c r="A93" s="260"/>
      <c r="B93" s="387" t="s">
        <v>108</v>
      </c>
      <c r="C93" s="388"/>
      <c r="D93" s="389"/>
      <c r="E93" s="25"/>
      <c r="F93" s="66"/>
      <c r="G93"/>
    </row>
    <row r="94" spans="1:7">
      <c r="A94" s="260"/>
      <c r="B94" s="387" t="s">
        <v>109</v>
      </c>
      <c r="C94" s="388"/>
      <c r="D94" s="389"/>
      <c r="E94" s="25"/>
      <c r="F94" s="66"/>
      <c r="G94"/>
    </row>
    <row r="95" spans="1:7">
      <c r="A95" s="9"/>
      <c r="B95" s="9"/>
      <c r="C95" s="9"/>
      <c r="D95" s="60"/>
      <c r="E95" s="3"/>
      <c r="F95" s="10">
        <f>SUM(F4:F94)</f>
        <v>57100</v>
      </c>
      <c r="G95"/>
    </row>
  </sheetData>
  <mergeCells count="109">
    <mergeCell ref="B79:D79"/>
    <mergeCell ref="B80:D80"/>
    <mergeCell ref="B93:D93"/>
    <mergeCell ref="B94:D94"/>
    <mergeCell ref="B81:D81"/>
    <mergeCell ref="B85:D85"/>
    <mergeCell ref="A86:A88"/>
    <mergeCell ref="B86:D86"/>
    <mergeCell ref="B87:D87"/>
    <mergeCell ref="B88:D88"/>
    <mergeCell ref="A89:A94"/>
    <mergeCell ref="B89:D89"/>
    <mergeCell ref="B90:D90"/>
    <mergeCell ref="B91:D91"/>
    <mergeCell ref="B92:D92"/>
    <mergeCell ref="B82:D82"/>
    <mergeCell ref="B83:D83"/>
    <mergeCell ref="B84:D84"/>
    <mergeCell ref="A72:A84"/>
    <mergeCell ref="B72:D72"/>
    <mergeCell ref="B73:D73"/>
    <mergeCell ref="B74:D74"/>
    <mergeCell ref="B75:D75"/>
    <mergeCell ref="B76:D76"/>
    <mergeCell ref="B77:D77"/>
    <mergeCell ref="B78:D78"/>
    <mergeCell ref="A60:A62"/>
    <mergeCell ref="B60:D60"/>
    <mergeCell ref="B61:D61"/>
    <mergeCell ref="B62:D62"/>
    <mergeCell ref="A63:F63"/>
    <mergeCell ref="A64:A71"/>
    <mergeCell ref="B64:D64"/>
    <mergeCell ref="B65:D65"/>
    <mergeCell ref="B66:D66"/>
    <mergeCell ref="B67:D67"/>
    <mergeCell ref="B68:D68"/>
    <mergeCell ref="B69:D69"/>
    <mergeCell ref="B71:D71"/>
    <mergeCell ref="B70:D70"/>
    <mergeCell ref="A53:A54"/>
    <mergeCell ref="B53:D53"/>
    <mergeCell ref="B54:D54"/>
    <mergeCell ref="A55:F55"/>
    <mergeCell ref="A56:A59"/>
    <mergeCell ref="B56:D56"/>
    <mergeCell ref="B57:D57"/>
    <mergeCell ref="B58:D58"/>
    <mergeCell ref="B59:D59"/>
    <mergeCell ref="A47:A52"/>
    <mergeCell ref="B47:D47"/>
    <mergeCell ref="B48:D48"/>
    <mergeCell ref="B49:D49"/>
    <mergeCell ref="B50:D50"/>
    <mergeCell ref="B51:D51"/>
    <mergeCell ref="B52:D52"/>
    <mergeCell ref="A41:A45"/>
    <mergeCell ref="B41:D41"/>
    <mergeCell ref="B42:D42"/>
    <mergeCell ref="B43:D43"/>
    <mergeCell ref="B44:D44"/>
    <mergeCell ref="B45:D45"/>
    <mergeCell ref="A34:A40"/>
    <mergeCell ref="B34:D34"/>
    <mergeCell ref="B35:D35"/>
    <mergeCell ref="B36:D36"/>
    <mergeCell ref="B37:D37"/>
    <mergeCell ref="B38:D38"/>
    <mergeCell ref="B39:D39"/>
    <mergeCell ref="B40:D40"/>
    <mergeCell ref="B46:D46"/>
    <mergeCell ref="A24:F24"/>
    <mergeCell ref="A25:A33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A19:A22"/>
    <mergeCell ref="B19:D19"/>
    <mergeCell ref="B20:D20"/>
    <mergeCell ref="B21:D21"/>
    <mergeCell ref="B22:D22"/>
    <mergeCell ref="B23:D23"/>
    <mergeCell ref="A15:A16"/>
    <mergeCell ref="B15:D15"/>
    <mergeCell ref="B16:D16"/>
    <mergeCell ref="A17:A18"/>
    <mergeCell ref="B17:D17"/>
    <mergeCell ref="B18:D18"/>
    <mergeCell ref="A10:A14"/>
    <mergeCell ref="B10:D10"/>
    <mergeCell ref="B11:D11"/>
    <mergeCell ref="B12:D12"/>
    <mergeCell ref="B13:D13"/>
    <mergeCell ref="B14:D14"/>
    <mergeCell ref="B2:D2"/>
    <mergeCell ref="A3:F3"/>
    <mergeCell ref="A4:A9"/>
    <mergeCell ref="B4:D4"/>
    <mergeCell ref="B5:D5"/>
    <mergeCell ref="B6:D6"/>
    <mergeCell ref="B7:D7"/>
    <mergeCell ref="B8:D8"/>
    <mergeCell ref="B9:D9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93"/>
  <sheetViews>
    <sheetView topLeftCell="A76" workbookViewId="0">
      <selection activeCell="F94" sqref="F94"/>
    </sheetView>
  </sheetViews>
  <sheetFormatPr defaultRowHeight="15"/>
  <cols>
    <col min="1" max="1" width="15.7109375" customWidth="1"/>
    <col min="4" max="4" width="35" customWidth="1"/>
    <col min="6" max="6" width="45.5703125" customWidth="1"/>
  </cols>
  <sheetData>
    <row r="1" spans="1:6">
      <c r="A1" s="7"/>
      <c r="B1" s="21" t="s">
        <v>174</v>
      </c>
      <c r="C1" s="21"/>
      <c r="D1" s="52"/>
      <c r="E1" s="2"/>
      <c r="F1" s="11"/>
    </row>
    <row r="2" spans="1:6" ht="30">
      <c r="A2" s="68" t="s">
        <v>20</v>
      </c>
      <c r="B2" s="412" t="s">
        <v>6</v>
      </c>
      <c r="C2" s="413"/>
      <c r="D2" s="414"/>
      <c r="E2" s="67" t="s">
        <v>117</v>
      </c>
      <c r="F2" s="67" t="s">
        <v>118</v>
      </c>
    </row>
    <row r="3" spans="1:6">
      <c r="A3" s="276" t="s">
        <v>42</v>
      </c>
      <c r="B3" s="276"/>
      <c r="C3" s="276"/>
      <c r="D3" s="276"/>
      <c r="E3" s="276"/>
      <c r="F3" s="276"/>
    </row>
    <row r="4" spans="1:6">
      <c r="A4" s="365" t="s">
        <v>21</v>
      </c>
      <c r="B4" s="395" t="s">
        <v>22</v>
      </c>
      <c r="C4" s="390"/>
      <c r="D4" s="391"/>
      <c r="E4" s="13"/>
      <c r="F4" s="66"/>
    </row>
    <row r="5" spans="1:6">
      <c r="A5" s="365"/>
      <c r="B5" s="395" t="s">
        <v>23</v>
      </c>
      <c r="C5" s="390"/>
      <c r="D5" s="391"/>
      <c r="E5" s="13">
        <f>1</f>
        <v>1</v>
      </c>
      <c r="F5" s="66"/>
    </row>
    <row r="6" spans="1:6">
      <c r="A6" s="365"/>
      <c r="B6" s="395" t="s">
        <v>24</v>
      </c>
      <c r="C6" s="390"/>
      <c r="D6" s="391"/>
      <c r="E6" s="13"/>
      <c r="F6" s="66"/>
    </row>
    <row r="7" spans="1:6">
      <c r="A7" s="365"/>
      <c r="B7" s="395" t="s">
        <v>25</v>
      </c>
      <c r="C7" s="390"/>
      <c r="D7" s="391"/>
      <c r="E7" s="13"/>
      <c r="F7" s="66"/>
    </row>
    <row r="8" spans="1:6">
      <c r="A8" s="365"/>
      <c r="B8" s="395" t="s">
        <v>14</v>
      </c>
      <c r="C8" s="390"/>
      <c r="D8" s="391"/>
      <c r="E8" s="13">
        <v>3</v>
      </c>
      <c r="F8" s="66">
        <v>450</v>
      </c>
    </row>
    <row r="9" spans="1:6">
      <c r="A9" s="365"/>
      <c r="B9" s="395" t="s">
        <v>26</v>
      </c>
      <c r="C9" s="390"/>
      <c r="D9" s="391"/>
      <c r="E9" s="13"/>
      <c r="F9" s="66"/>
    </row>
    <row r="10" spans="1:6">
      <c r="A10" s="365" t="s">
        <v>27</v>
      </c>
      <c r="B10" s="415" t="s">
        <v>19</v>
      </c>
      <c r="C10" s="416"/>
      <c r="D10" s="417"/>
      <c r="E10" s="25"/>
      <c r="F10" s="66"/>
    </row>
    <row r="11" spans="1:6">
      <c r="A11" s="365"/>
      <c r="B11" s="387" t="s">
        <v>18</v>
      </c>
      <c r="C11" s="388"/>
      <c r="D11" s="389"/>
      <c r="E11" s="25"/>
      <c r="F11" s="66"/>
    </row>
    <row r="12" spans="1:6">
      <c r="A12" s="365"/>
      <c r="B12" s="387" t="s">
        <v>30</v>
      </c>
      <c r="C12" s="388"/>
      <c r="D12" s="389"/>
      <c r="E12" s="25"/>
      <c r="F12" s="66"/>
    </row>
    <row r="13" spans="1:6">
      <c r="A13" s="365"/>
      <c r="B13" s="399" t="s">
        <v>13</v>
      </c>
      <c r="C13" s="400"/>
      <c r="D13" s="401"/>
      <c r="E13" s="25"/>
      <c r="F13" s="66"/>
    </row>
    <row r="14" spans="1:6">
      <c r="A14" s="365"/>
      <c r="B14" s="399" t="s">
        <v>31</v>
      </c>
      <c r="C14" s="400"/>
      <c r="D14" s="401"/>
      <c r="E14" s="25">
        <v>1</v>
      </c>
      <c r="F14" s="66">
        <v>900</v>
      </c>
    </row>
    <row r="15" spans="1:6">
      <c r="A15" s="405" t="s">
        <v>28</v>
      </c>
      <c r="B15" s="409" t="s">
        <v>111</v>
      </c>
      <c r="C15" s="410"/>
      <c r="D15" s="411"/>
      <c r="E15" s="25"/>
      <c r="F15" s="66"/>
    </row>
    <row r="16" spans="1:6">
      <c r="A16" s="405"/>
      <c r="B16" s="399" t="s">
        <v>32</v>
      </c>
      <c r="C16" s="400"/>
      <c r="D16" s="401"/>
      <c r="E16" s="25"/>
      <c r="F16" s="66"/>
    </row>
    <row r="17" spans="1:6">
      <c r="A17" s="365" t="s">
        <v>29</v>
      </c>
      <c r="B17" s="387" t="s">
        <v>33</v>
      </c>
      <c r="C17" s="388"/>
      <c r="D17" s="389"/>
      <c r="E17" s="25">
        <v>1</v>
      </c>
      <c r="F17" s="66">
        <v>900</v>
      </c>
    </row>
    <row r="18" spans="1:6">
      <c r="A18" s="365"/>
      <c r="B18" s="387" t="s">
        <v>34</v>
      </c>
      <c r="C18" s="388"/>
      <c r="D18" s="389"/>
      <c r="E18" s="25"/>
      <c r="F18" s="66"/>
    </row>
    <row r="19" spans="1:6">
      <c r="A19" s="365" t="s">
        <v>15</v>
      </c>
      <c r="B19" s="387" t="s">
        <v>12</v>
      </c>
      <c r="C19" s="388"/>
      <c r="D19" s="389"/>
      <c r="E19" s="25"/>
      <c r="F19" s="66"/>
    </row>
    <row r="20" spans="1:6">
      <c r="A20" s="365"/>
      <c r="B20" s="387" t="s">
        <v>35</v>
      </c>
      <c r="C20" s="388"/>
      <c r="D20" s="389"/>
      <c r="E20" s="25"/>
      <c r="F20" s="66"/>
    </row>
    <row r="21" spans="1:6">
      <c r="A21" s="365"/>
      <c r="B21" s="387" t="s">
        <v>36</v>
      </c>
      <c r="C21" s="388"/>
      <c r="D21" s="389"/>
      <c r="E21" s="25"/>
      <c r="F21" s="66"/>
    </row>
    <row r="22" spans="1:6">
      <c r="A22" s="365"/>
      <c r="B22" s="387" t="s">
        <v>37</v>
      </c>
      <c r="C22" s="388"/>
      <c r="D22" s="389"/>
      <c r="E22" s="25">
        <v>1</v>
      </c>
      <c r="F22" s="66">
        <v>450</v>
      </c>
    </row>
    <row r="23" spans="1:6" ht="30">
      <c r="A23" s="69" t="s">
        <v>8</v>
      </c>
      <c r="B23" s="406" t="s">
        <v>40</v>
      </c>
      <c r="C23" s="407"/>
      <c r="D23" s="408"/>
      <c r="E23" s="25">
        <v>1</v>
      </c>
      <c r="F23" s="66">
        <v>1350</v>
      </c>
    </row>
    <row r="24" spans="1:6">
      <c r="A24" s="402" t="s">
        <v>41</v>
      </c>
      <c r="B24" s="402"/>
      <c r="C24" s="402"/>
      <c r="D24" s="402"/>
      <c r="E24" s="402"/>
      <c r="F24" s="402"/>
    </row>
    <row r="25" spans="1:6">
      <c r="A25" s="260" t="s">
        <v>43</v>
      </c>
      <c r="B25" s="387" t="s">
        <v>49</v>
      </c>
      <c r="C25" s="388"/>
      <c r="D25" s="389"/>
      <c r="E25" s="25"/>
      <c r="F25" s="66"/>
    </row>
    <row r="26" spans="1:6">
      <c r="A26" s="260"/>
      <c r="B26" s="387" t="s">
        <v>50</v>
      </c>
      <c r="C26" s="388"/>
      <c r="D26" s="389"/>
      <c r="E26" s="25"/>
      <c r="F26" s="66"/>
    </row>
    <row r="27" spans="1:6">
      <c r="A27" s="260"/>
      <c r="B27" s="387" t="s">
        <v>51</v>
      </c>
      <c r="C27" s="388"/>
      <c r="D27" s="389"/>
      <c r="E27" s="25"/>
      <c r="F27" s="66"/>
    </row>
    <row r="28" spans="1:6">
      <c r="A28" s="260"/>
      <c r="B28" s="387" t="s">
        <v>52</v>
      </c>
      <c r="C28" s="388"/>
      <c r="D28" s="389"/>
      <c r="E28" s="25"/>
      <c r="F28" s="66"/>
    </row>
    <row r="29" spans="1:6">
      <c r="A29" s="260"/>
      <c r="B29" s="387" t="s">
        <v>53</v>
      </c>
      <c r="C29" s="388"/>
      <c r="D29" s="389"/>
      <c r="E29" s="25"/>
      <c r="F29" s="66"/>
    </row>
    <row r="30" spans="1:6">
      <c r="A30" s="260"/>
      <c r="B30" s="396" t="s">
        <v>54</v>
      </c>
      <c r="C30" s="397"/>
      <c r="D30" s="398"/>
      <c r="E30" s="25"/>
      <c r="F30" s="66"/>
    </row>
    <row r="31" spans="1:6">
      <c r="A31" s="260"/>
      <c r="B31" s="387" t="s">
        <v>14</v>
      </c>
      <c r="C31" s="388"/>
      <c r="D31" s="389"/>
      <c r="E31" s="25"/>
      <c r="F31" s="66"/>
    </row>
    <row r="32" spans="1:6">
      <c r="A32" s="260"/>
      <c r="B32" s="396" t="s">
        <v>40</v>
      </c>
      <c r="C32" s="397"/>
      <c r="D32" s="398"/>
      <c r="E32" s="25"/>
      <c r="F32" s="66"/>
    </row>
    <row r="33" spans="1:6">
      <c r="A33" s="260"/>
      <c r="B33" s="399" t="s">
        <v>8</v>
      </c>
      <c r="C33" s="400"/>
      <c r="D33" s="401"/>
      <c r="E33" s="25"/>
      <c r="F33" s="66"/>
    </row>
    <row r="34" spans="1:6">
      <c r="A34" s="260" t="s">
        <v>44</v>
      </c>
      <c r="B34" s="387" t="s">
        <v>55</v>
      </c>
      <c r="C34" s="388"/>
      <c r="D34" s="389"/>
      <c r="E34" s="25"/>
      <c r="F34" s="66"/>
    </row>
    <row r="35" spans="1:6">
      <c r="A35" s="260"/>
      <c r="B35" s="387" t="s">
        <v>56</v>
      </c>
      <c r="C35" s="388"/>
      <c r="D35" s="389"/>
      <c r="E35" s="25"/>
      <c r="F35" s="66"/>
    </row>
    <row r="36" spans="1:6">
      <c r="A36" s="260"/>
      <c r="B36" s="387" t="s">
        <v>57</v>
      </c>
      <c r="C36" s="388"/>
      <c r="D36" s="389"/>
      <c r="E36" s="25"/>
      <c r="F36" s="66"/>
    </row>
    <row r="37" spans="1:6">
      <c r="A37" s="260"/>
      <c r="B37" s="387" t="s">
        <v>36</v>
      </c>
      <c r="C37" s="388"/>
      <c r="D37" s="389"/>
      <c r="E37" s="25"/>
      <c r="F37" s="66"/>
    </row>
    <row r="38" spans="1:6">
      <c r="A38" s="260"/>
      <c r="B38" s="387" t="s">
        <v>58</v>
      </c>
      <c r="C38" s="388"/>
      <c r="D38" s="389"/>
      <c r="E38" s="25"/>
      <c r="F38" s="66"/>
    </row>
    <row r="39" spans="1:6">
      <c r="A39" s="260"/>
      <c r="B39" s="387" t="s">
        <v>59</v>
      </c>
      <c r="C39" s="388"/>
      <c r="D39" s="389"/>
      <c r="E39" s="25"/>
      <c r="F39" s="66"/>
    </row>
    <row r="40" spans="1:6">
      <c r="A40" s="260"/>
      <c r="B40" s="387" t="s">
        <v>60</v>
      </c>
      <c r="C40" s="388"/>
      <c r="D40" s="389"/>
      <c r="E40" s="25"/>
      <c r="F40" s="66"/>
    </row>
    <row r="41" spans="1:6">
      <c r="A41" s="260" t="s">
        <v>45</v>
      </c>
      <c r="B41" s="387" t="s">
        <v>38</v>
      </c>
      <c r="C41" s="388"/>
      <c r="D41" s="389"/>
      <c r="E41" s="25"/>
      <c r="F41" s="66"/>
    </row>
    <row r="42" spans="1:6">
      <c r="A42" s="260"/>
      <c r="B42" s="387" t="s">
        <v>61</v>
      </c>
      <c r="C42" s="388"/>
      <c r="D42" s="389"/>
      <c r="E42" s="25"/>
      <c r="F42" s="66"/>
    </row>
    <row r="43" spans="1:6">
      <c r="A43" s="260"/>
      <c r="B43" s="387" t="s">
        <v>39</v>
      </c>
      <c r="C43" s="388"/>
      <c r="D43" s="389"/>
      <c r="E43" s="25"/>
      <c r="F43" s="66"/>
    </row>
    <row r="44" spans="1:6">
      <c r="A44" s="260"/>
      <c r="B44" s="387" t="s">
        <v>62</v>
      </c>
      <c r="C44" s="388"/>
      <c r="D44" s="389"/>
      <c r="E44" s="25"/>
      <c r="F44" s="66"/>
    </row>
    <row r="45" spans="1:6">
      <c r="A45" s="260"/>
      <c r="B45" s="387" t="s">
        <v>63</v>
      </c>
      <c r="C45" s="388"/>
      <c r="D45" s="389"/>
      <c r="E45" s="25"/>
      <c r="F45" s="66"/>
    </row>
    <row r="46" spans="1:6" ht="30">
      <c r="A46" s="27" t="s">
        <v>46</v>
      </c>
      <c r="B46" s="395" t="s">
        <v>64</v>
      </c>
      <c r="C46" s="390"/>
      <c r="D46" s="391"/>
      <c r="E46" s="25"/>
      <c r="F46" s="66"/>
    </row>
    <row r="47" spans="1:6">
      <c r="A47" s="260" t="s">
        <v>47</v>
      </c>
      <c r="B47" s="387" t="s">
        <v>65</v>
      </c>
      <c r="C47" s="388"/>
      <c r="D47" s="389"/>
      <c r="E47" s="25"/>
      <c r="F47" s="66"/>
    </row>
    <row r="48" spans="1:6">
      <c r="A48" s="260"/>
      <c r="B48" s="387" t="s">
        <v>66</v>
      </c>
      <c r="C48" s="388"/>
      <c r="D48" s="389"/>
      <c r="E48" s="25"/>
      <c r="F48" s="66"/>
    </row>
    <row r="49" spans="1:6">
      <c r="A49" s="260"/>
      <c r="B49" s="387" t="s">
        <v>67</v>
      </c>
      <c r="C49" s="388"/>
      <c r="D49" s="389"/>
      <c r="E49" s="25"/>
      <c r="F49" s="66"/>
    </row>
    <row r="50" spans="1:6">
      <c r="A50" s="260"/>
      <c r="B50" s="387" t="s">
        <v>68</v>
      </c>
      <c r="C50" s="388"/>
      <c r="D50" s="389"/>
      <c r="E50" s="25"/>
      <c r="F50" s="66"/>
    </row>
    <row r="51" spans="1:6">
      <c r="A51" s="260"/>
      <c r="B51" s="387" t="s">
        <v>69</v>
      </c>
      <c r="C51" s="388"/>
      <c r="D51" s="389"/>
      <c r="E51" s="25">
        <v>3</v>
      </c>
      <c r="F51" s="66">
        <v>450</v>
      </c>
    </row>
    <row r="52" spans="1:6">
      <c r="A52" s="260"/>
      <c r="B52" s="387" t="s">
        <v>70</v>
      </c>
      <c r="C52" s="388"/>
      <c r="D52" s="389"/>
      <c r="E52" s="25">
        <v>3</v>
      </c>
      <c r="F52" s="66">
        <v>450</v>
      </c>
    </row>
    <row r="53" spans="1:6">
      <c r="A53" s="260" t="s">
        <v>48</v>
      </c>
      <c r="B53" s="387" t="s">
        <v>71</v>
      </c>
      <c r="C53" s="388"/>
      <c r="D53" s="389"/>
      <c r="E53" s="25">
        <v>2</v>
      </c>
      <c r="F53" s="66">
        <v>900</v>
      </c>
    </row>
    <row r="54" spans="1:6">
      <c r="A54" s="260"/>
      <c r="B54" s="387" t="s">
        <v>72</v>
      </c>
      <c r="C54" s="388"/>
      <c r="D54" s="389"/>
      <c r="E54" s="25"/>
      <c r="F54" s="66"/>
    </row>
    <row r="55" spans="1:6">
      <c r="A55" s="402" t="s">
        <v>73</v>
      </c>
      <c r="B55" s="402"/>
      <c r="C55" s="402"/>
      <c r="D55" s="402"/>
      <c r="E55" s="402"/>
      <c r="F55" s="402"/>
    </row>
    <row r="56" spans="1:6">
      <c r="A56" s="260" t="s">
        <v>74</v>
      </c>
      <c r="B56" s="387" t="s">
        <v>56</v>
      </c>
      <c r="C56" s="388"/>
      <c r="D56" s="389"/>
      <c r="E56" s="13"/>
      <c r="F56" s="66"/>
    </row>
    <row r="57" spans="1:6">
      <c r="A57" s="260"/>
      <c r="B57" s="387" t="s">
        <v>57</v>
      </c>
      <c r="C57" s="388"/>
      <c r="D57" s="389"/>
      <c r="E57" s="13"/>
      <c r="F57" s="66"/>
    </row>
    <row r="58" spans="1:6">
      <c r="A58" s="260"/>
      <c r="B58" s="387" t="s">
        <v>66</v>
      </c>
      <c r="C58" s="388"/>
      <c r="D58" s="389"/>
      <c r="E58" s="13"/>
      <c r="F58" s="66"/>
    </row>
    <row r="59" spans="1:6">
      <c r="A59" s="260"/>
      <c r="B59" s="387" t="s">
        <v>68</v>
      </c>
      <c r="C59" s="388"/>
      <c r="D59" s="389"/>
      <c r="E59" s="13"/>
      <c r="F59" s="66"/>
    </row>
    <row r="60" spans="1:6">
      <c r="A60" s="247" t="s">
        <v>75</v>
      </c>
      <c r="B60" s="395" t="s">
        <v>76</v>
      </c>
      <c r="C60" s="390"/>
      <c r="D60" s="391"/>
      <c r="E60" s="16"/>
      <c r="F60" s="66"/>
    </row>
    <row r="61" spans="1:6">
      <c r="A61" s="248"/>
      <c r="B61" s="395" t="s">
        <v>77</v>
      </c>
      <c r="C61" s="390"/>
      <c r="D61" s="391"/>
      <c r="E61" s="16"/>
      <c r="F61" s="66"/>
    </row>
    <row r="62" spans="1:6">
      <c r="A62" s="249"/>
      <c r="B62" s="406" t="s">
        <v>78</v>
      </c>
      <c r="C62" s="407"/>
      <c r="D62" s="408"/>
      <c r="E62" s="17"/>
      <c r="F62" s="66"/>
    </row>
    <row r="63" spans="1:6">
      <c r="A63" s="304" t="s">
        <v>79</v>
      </c>
      <c r="B63" s="304"/>
      <c r="C63" s="304"/>
      <c r="D63" s="304"/>
      <c r="E63" s="304"/>
      <c r="F63" s="304"/>
    </row>
    <row r="64" spans="1:6">
      <c r="A64" s="260" t="s">
        <v>80</v>
      </c>
      <c r="B64" s="387" t="s">
        <v>85</v>
      </c>
      <c r="C64" s="388"/>
      <c r="D64" s="389"/>
      <c r="E64" s="25"/>
      <c r="F64" s="66"/>
    </row>
    <row r="65" spans="1:6">
      <c r="A65" s="260"/>
      <c r="B65" s="387" t="s">
        <v>17</v>
      </c>
      <c r="C65" s="388"/>
      <c r="D65" s="389"/>
      <c r="E65" s="25"/>
      <c r="F65" s="66"/>
    </row>
    <row r="66" spans="1:6">
      <c r="A66" s="260"/>
      <c r="B66" s="387" t="s">
        <v>86</v>
      </c>
      <c r="C66" s="388"/>
      <c r="D66" s="389"/>
      <c r="E66" s="25">
        <v>3</v>
      </c>
      <c r="F66" s="66">
        <v>687</v>
      </c>
    </row>
    <row r="67" spans="1:6">
      <c r="A67" s="260"/>
      <c r="B67" s="387" t="s">
        <v>87</v>
      </c>
      <c r="C67" s="388"/>
      <c r="D67" s="389"/>
      <c r="E67" s="25">
        <f>20</f>
        <v>20</v>
      </c>
      <c r="F67" s="66">
        <f>1113</f>
        <v>1113</v>
      </c>
    </row>
    <row r="68" spans="1:6">
      <c r="A68" s="260"/>
      <c r="B68" s="387" t="s">
        <v>88</v>
      </c>
      <c r="C68" s="388"/>
      <c r="D68" s="389"/>
      <c r="E68" s="25"/>
      <c r="F68" s="66"/>
    </row>
    <row r="69" spans="1:6">
      <c r="A69" s="260"/>
      <c r="B69" s="387" t="s">
        <v>89</v>
      </c>
      <c r="C69" s="388"/>
      <c r="D69" s="389"/>
      <c r="E69" s="25"/>
      <c r="F69" s="66"/>
    </row>
    <row r="70" spans="1:6">
      <c r="A70" s="260"/>
      <c r="B70" s="387" t="s">
        <v>90</v>
      </c>
      <c r="C70" s="388"/>
      <c r="D70" s="389"/>
      <c r="E70" s="25"/>
      <c r="F70" s="66"/>
    </row>
    <row r="71" spans="1:6">
      <c r="A71" s="260" t="s">
        <v>81</v>
      </c>
      <c r="B71" s="387" t="s">
        <v>91</v>
      </c>
      <c r="C71" s="388"/>
      <c r="D71" s="389"/>
      <c r="E71" s="25">
        <v>1</v>
      </c>
      <c r="F71" s="66">
        <v>450</v>
      </c>
    </row>
    <row r="72" spans="1:6">
      <c r="A72" s="260"/>
      <c r="B72" s="387" t="s">
        <v>92</v>
      </c>
      <c r="C72" s="388"/>
      <c r="D72" s="389"/>
      <c r="E72" s="25"/>
      <c r="F72" s="66"/>
    </row>
    <row r="73" spans="1:6">
      <c r="A73" s="260"/>
      <c r="B73" s="387" t="s">
        <v>93</v>
      </c>
      <c r="C73" s="388"/>
      <c r="D73" s="389"/>
      <c r="E73" s="25"/>
      <c r="F73" s="66"/>
    </row>
    <row r="74" spans="1:6">
      <c r="A74" s="260"/>
      <c r="B74" s="387" t="s">
        <v>94</v>
      </c>
      <c r="C74" s="388"/>
      <c r="D74" s="389"/>
      <c r="E74" s="25">
        <v>1</v>
      </c>
      <c r="F74" s="66">
        <v>450</v>
      </c>
    </row>
    <row r="75" spans="1:6">
      <c r="A75" s="260"/>
      <c r="B75" s="387" t="s">
        <v>95</v>
      </c>
      <c r="C75" s="388"/>
      <c r="D75" s="389"/>
      <c r="E75" s="25"/>
      <c r="F75" s="66"/>
    </row>
    <row r="76" spans="1:6">
      <c r="A76" s="260"/>
      <c r="B76" s="387" t="s">
        <v>96</v>
      </c>
      <c r="C76" s="388"/>
      <c r="D76" s="389"/>
      <c r="E76" s="25"/>
      <c r="F76" s="66"/>
    </row>
    <row r="77" spans="1:6">
      <c r="A77" s="260"/>
      <c r="B77" s="387" t="s">
        <v>97</v>
      </c>
      <c r="C77" s="388"/>
      <c r="D77" s="389"/>
      <c r="E77" s="25"/>
      <c r="F77" s="66"/>
    </row>
    <row r="78" spans="1:6">
      <c r="A78" s="260"/>
      <c r="B78" s="387" t="s">
        <v>98</v>
      </c>
      <c r="C78" s="388"/>
      <c r="D78" s="389"/>
      <c r="E78" s="25"/>
      <c r="F78" s="66"/>
    </row>
    <row r="79" spans="1:6">
      <c r="A79" s="260"/>
      <c r="B79" s="387" t="s">
        <v>99</v>
      </c>
      <c r="C79" s="388"/>
      <c r="D79" s="389"/>
      <c r="E79" s="25"/>
      <c r="F79" s="66"/>
    </row>
    <row r="80" spans="1:6">
      <c r="A80" s="260"/>
      <c r="B80" s="387" t="s">
        <v>100</v>
      </c>
      <c r="C80" s="388"/>
      <c r="D80" s="389"/>
      <c r="E80" s="25"/>
      <c r="F80" s="66"/>
    </row>
    <row r="81" spans="1:6">
      <c r="A81" s="260"/>
      <c r="B81" s="387" t="s">
        <v>101</v>
      </c>
      <c r="C81" s="388"/>
      <c r="D81" s="389"/>
      <c r="E81" s="25"/>
      <c r="F81" s="66"/>
    </row>
    <row r="82" spans="1:6">
      <c r="A82" s="260"/>
      <c r="B82" s="387" t="s">
        <v>102</v>
      </c>
      <c r="C82" s="388"/>
      <c r="D82" s="389"/>
      <c r="E82" s="25"/>
      <c r="F82" s="66"/>
    </row>
    <row r="83" spans="1:6">
      <c r="A83" s="70" t="s">
        <v>82</v>
      </c>
      <c r="B83" s="392" t="s">
        <v>103</v>
      </c>
      <c r="C83" s="393"/>
      <c r="D83" s="394"/>
      <c r="E83" s="25"/>
      <c r="F83" s="66"/>
    </row>
    <row r="84" spans="1:6">
      <c r="A84" s="260" t="s">
        <v>83</v>
      </c>
      <c r="B84" s="395" t="s">
        <v>104</v>
      </c>
      <c r="C84" s="390"/>
      <c r="D84" s="391"/>
      <c r="E84" s="25"/>
      <c r="F84" s="66"/>
    </row>
    <row r="85" spans="1:6">
      <c r="A85" s="260"/>
      <c r="B85" s="384" t="s">
        <v>119</v>
      </c>
      <c r="C85" s="385"/>
      <c r="D85" s="386"/>
      <c r="E85" s="25"/>
      <c r="F85" s="66"/>
    </row>
    <row r="86" spans="1:6">
      <c r="A86" s="404"/>
      <c r="B86" s="384" t="s">
        <v>116</v>
      </c>
      <c r="C86" s="385"/>
      <c r="D86" s="386"/>
      <c r="E86" s="22"/>
      <c r="F86" s="66"/>
    </row>
    <row r="87" spans="1:6">
      <c r="A87" s="260" t="s">
        <v>84</v>
      </c>
      <c r="B87" s="387" t="s">
        <v>105</v>
      </c>
      <c r="C87" s="388"/>
      <c r="D87" s="389"/>
      <c r="E87" s="25"/>
      <c r="F87" s="66"/>
    </row>
    <row r="88" spans="1:6">
      <c r="A88" s="260"/>
      <c r="B88" s="387" t="s">
        <v>106</v>
      </c>
      <c r="C88" s="388"/>
      <c r="D88" s="389"/>
      <c r="E88" s="25">
        <v>1</v>
      </c>
      <c r="F88" s="66">
        <v>450</v>
      </c>
    </row>
    <row r="89" spans="1:6">
      <c r="A89" s="260"/>
      <c r="B89" s="387" t="s">
        <v>107</v>
      </c>
      <c r="C89" s="388"/>
      <c r="D89" s="389"/>
      <c r="E89" s="25"/>
      <c r="F89" s="66"/>
    </row>
    <row r="90" spans="1:6" ht="32.25" customHeight="1">
      <c r="A90" s="260"/>
      <c r="B90" s="384" t="s">
        <v>120</v>
      </c>
      <c r="C90" s="390"/>
      <c r="D90" s="391"/>
      <c r="E90" s="25"/>
      <c r="F90" s="66"/>
    </row>
    <row r="91" spans="1:6">
      <c r="A91" s="260"/>
      <c r="B91" s="387" t="s">
        <v>108</v>
      </c>
      <c r="C91" s="388"/>
      <c r="D91" s="389"/>
      <c r="E91" s="25"/>
      <c r="F91" s="66"/>
    </row>
    <row r="92" spans="1:6">
      <c r="A92" s="260"/>
      <c r="B92" s="387" t="s">
        <v>109</v>
      </c>
      <c r="C92" s="388"/>
      <c r="D92" s="389"/>
      <c r="E92" s="25"/>
      <c r="F92" s="66"/>
    </row>
    <row r="93" spans="1:6">
      <c r="A93" s="9"/>
      <c r="B93" s="9"/>
      <c r="C93" s="9"/>
      <c r="D93" s="60"/>
      <c r="E93" s="3"/>
      <c r="F93" s="10">
        <f>SUM(F4:F92)</f>
        <v>9000</v>
      </c>
    </row>
  </sheetData>
  <mergeCells count="107">
    <mergeCell ref="A71:A82"/>
    <mergeCell ref="B71:D71"/>
    <mergeCell ref="B72:D72"/>
    <mergeCell ref="B73:D73"/>
    <mergeCell ref="B74:D74"/>
    <mergeCell ref="B75:D75"/>
    <mergeCell ref="B76:D76"/>
    <mergeCell ref="B77:D77"/>
    <mergeCell ref="B78:D78"/>
    <mergeCell ref="B79:D79"/>
    <mergeCell ref="B80:D80"/>
    <mergeCell ref="B81:D81"/>
    <mergeCell ref="B82:D82"/>
    <mergeCell ref="B91:D91"/>
    <mergeCell ref="B92:D92"/>
    <mergeCell ref="B83:D83"/>
    <mergeCell ref="A84:A86"/>
    <mergeCell ref="B84:D84"/>
    <mergeCell ref="B85:D85"/>
    <mergeCell ref="B86:D86"/>
    <mergeCell ref="A87:A92"/>
    <mergeCell ref="B87:D87"/>
    <mergeCell ref="B88:D88"/>
    <mergeCell ref="B89:D89"/>
    <mergeCell ref="B90:D90"/>
    <mergeCell ref="B68:D68"/>
    <mergeCell ref="A53:A54"/>
    <mergeCell ref="B53:D53"/>
    <mergeCell ref="B54:D54"/>
    <mergeCell ref="A55:F55"/>
    <mergeCell ref="A56:A59"/>
    <mergeCell ref="B56:D56"/>
    <mergeCell ref="B57:D57"/>
    <mergeCell ref="B58:D58"/>
    <mergeCell ref="B59:D59"/>
    <mergeCell ref="A60:A62"/>
    <mergeCell ref="B60:D60"/>
    <mergeCell ref="B61:D61"/>
    <mergeCell ref="B62:D62"/>
    <mergeCell ref="A63:F63"/>
    <mergeCell ref="A64:A70"/>
    <mergeCell ref="B64:D64"/>
    <mergeCell ref="B65:D65"/>
    <mergeCell ref="B66:D66"/>
    <mergeCell ref="B67:D67"/>
    <mergeCell ref="B69:D69"/>
    <mergeCell ref="B70:D70"/>
    <mergeCell ref="A47:A52"/>
    <mergeCell ref="B47:D47"/>
    <mergeCell ref="B48:D48"/>
    <mergeCell ref="B49:D49"/>
    <mergeCell ref="B50:D50"/>
    <mergeCell ref="B51:D51"/>
    <mergeCell ref="B52:D52"/>
    <mergeCell ref="A41:A45"/>
    <mergeCell ref="B41:D41"/>
    <mergeCell ref="B42:D42"/>
    <mergeCell ref="B43:D43"/>
    <mergeCell ref="B44:D44"/>
    <mergeCell ref="B45:D45"/>
    <mergeCell ref="A34:A40"/>
    <mergeCell ref="B34:D34"/>
    <mergeCell ref="B35:D35"/>
    <mergeCell ref="B36:D36"/>
    <mergeCell ref="B37:D37"/>
    <mergeCell ref="B38:D38"/>
    <mergeCell ref="B39:D39"/>
    <mergeCell ref="B40:D40"/>
    <mergeCell ref="B46:D46"/>
    <mergeCell ref="A24:F24"/>
    <mergeCell ref="A25:A33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A19:A22"/>
    <mergeCell ref="B19:D19"/>
    <mergeCell ref="B20:D20"/>
    <mergeCell ref="B21:D21"/>
    <mergeCell ref="B22:D22"/>
    <mergeCell ref="B23:D23"/>
    <mergeCell ref="A15:A16"/>
    <mergeCell ref="B15:D15"/>
    <mergeCell ref="B16:D16"/>
    <mergeCell ref="A17:A18"/>
    <mergeCell ref="B17:D17"/>
    <mergeCell ref="B18:D18"/>
    <mergeCell ref="A10:A14"/>
    <mergeCell ref="B10:D10"/>
    <mergeCell ref="B11:D11"/>
    <mergeCell ref="B12:D12"/>
    <mergeCell ref="B13:D13"/>
    <mergeCell ref="B14:D14"/>
    <mergeCell ref="B2:D2"/>
    <mergeCell ref="A3:F3"/>
    <mergeCell ref="A4:A9"/>
    <mergeCell ref="B4:D4"/>
    <mergeCell ref="B5:D5"/>
    <mergeCell ref="B6:D6"/>
    <mergeCell ref="B7:D7"/>
    <mergeCell ref="B8:D8"/>
    <mergeCell ref="B9:D9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95"/>
  <sheetViews>
    <sheetView topLeftCell="A76" workbookViewId="0">
      <selection activeCell="I92" sqref="I92"/>
    </sheetView>
  </sheetViews>
  <sheetFormatPr defaultRowHeight="15"/>
  <cols>
    <col min="1" max="1" width="18.7109375" customWidth="1"/>
    <col min="4" max="4" width="55.42578125" customWidth="1"/>
    <col min="5" max="5" width="13" customWidth="1"/>
    <col min="6" max="6" width="16.28515625" customWidth="1"/>
  </cols>
  <sheetData>
    <row r="1" spans="1:6">
      <c r="A1" s="7"/>
      <c r="B1" s="21" t="s">
        <v>174</v>
      </c>
      <c r="C1" s="21"/>
      <c r="D1" s="52"/>
      <c r="E1" s="2"/>
      <c r="F1" s="11"/>
    </row>
    <row r="2" spans="1:6" ht="30">
      <c r="A2" s="68" t="s">
        <v>20</v>
      </c>
      <c r="B2" s="412" t="s">
        <v>6</v>
      </c>
      <c r="C2" s="413"/>
      <c r="D2" s="414"/>
      <c r="E2" s="67" t="s">
        <v>117</v>
      </c>
      <c r="F2" s="67" t="s">
        <v>118</v>
      </c>
    </row>
    <row r="3" spans="1:6">
      <c r="A3" s="276" t="s">
        <v>42</v>
      </c>
      <c r="B3" s="276"/>
      <c r="C3" s="276"/>
      <c r="D3" s="276"/>
      <c r="E3" s="276"/>
      <c r="F3" s="276"/>
    </row>
    <row r="4" spans="1:6">
      <c r="A4" s="365" t="s">
        <v>21</v>
      </c>
      <c r="B4" s="395" t="s">
        <v>22</v>
      </c>
      <c r="C4" s="390"/>
      <c r="D4" s="391"/>
      <c r="E4" s="13"/>
      <c r="F4" s="66"/>
    </row>
    <row r="5" spans="1:6">
      <c r="A5" s="365"/>
      <c r="B5" s="395" t="s">
        <v>23</v>
      </c>
      <c r="C5" s="390"/>
      <c r="D5" s="391"/>
      <c r="E5" s="13"/>
      <c r="F5" s="66"/>
    </row>
    <row r="6" spans="1:6">
      <c r="A6" s="365"/>
      <c r="B6" s="395" t="s">
        <v>24</v>
      </c>
      <c r="C6" s="390"/>
      <c r="D6" s="391"/>
      <c r="E6" s="13"/>
      <c r="F6" s="66"/>
    </row>
    <row r="7" spans="1:6">
      <c r="A7" s="365"/>
      <c r="B7" s="395" t="s">
        <v>25</v>
      </c>
      <c r="C7" s="390"/>
      <c r="D7" s="391"/>
      <c r="E7" s="13"/>
      <c r="F7" s="66"/>
    </row>
    <row r="8" spans="1:6">
      <c r="A8" s="365"/>
      <c r="B8" s="395" t="s">
        <v>14</v>
      </c>
      <c r="C8" s="390"/>
      <c r="D8" s="391"/>
      <c r="E8" s="13"/>
      <c r="F8" s="66"/>
    </row>
    <row r="9" spans="1:6">
      <c r="A9" s="365"/>
      <c r="B9" s="395" t="s">
        <v>26</v>
      </c>
      <c r="C9" s="390"/>
      <c r="D9" s="391"/>
      <c r="E9" s="13"/>
      <c r="F9" s="66"/>
    </row>
    <row r="10" spans="1:6">
      <c r="A10" s="365" t="s">
        <v>27</v>
      </c>
      <c r="B10" s="415" t="s">
        <v>19</v>
      </c>
      <c r="C10" s="416"/>
      <c r="D10" s="417"/>
      <c r="E10" s="25"/>
      <c r="F10" s="66"/>
    </row>
    <row r="11" spans="1:6">
      <c r="A11" s="365"/>
      <c r="B11" s="387" t="s">
        <v>18</v>
      </c>
      <c r="C11" s="388"/>
      <c r="D11" s="389"/>
      <c r="E11" s="25"/>
      <c r="F11" s="66"/>
    </row>
    <row r="12" spans="1:6">
      <c r="A12" s="365"/>
      <c r="B12" s="387" t="s">
        <v>30</v>
      </c>
      <c r="C12" s="388"/>
      <c r="D12" s="389"/>
      <c r="E12" s="25"/>
      <c r="F12" s="66"/>
    </row>
    <row r="13" spans="1:6">
      <c r="A13" s="365"/>
      <c r="B13" s="399" t="s">
        <v>13</v>
      </c>
      <c r="C13" s="400"/>
      <c r="D13" s="401"/>
      <c r="E13" s="25">
        <v>7</v>
      </c>
      <c r="F13" s="66">
        <v>8210</v>
      </c>
    </row>
    <row r="14" spans="1:6">
      <c r="A14" s="365"/>
      <c r="B14" s="399" t="s">
        <v>31</v>
      </c>
      <c r="C14" s="400"/>
      <c r="D14" s="401"/>
      <c r="E14" s="25"/>
      <c r="F14" s="66"/>
    </row>
    <row r="15" spans="1:6">
      <c r="A15" s="405" t="s">
        <v>28</v>
      </c>
      <c r="B15" s="409" t="s">
        <v>111</v>
      </c>
      <c r="C15" s="410"/>
      <c r="D15" s="411"/>
      <c r="E15" s="25"/>
      <c r="F15" s="66"/>
    </row>
    <row r="16" spans="1:6">
      <c r="A16" s="405"/>
      <c r="B16" s="399" t="s">
        <v>32</v>
      </c>
      <c r="C16" s="400"/>
      <c r="D16" s="401"/>
      <c r="E16" s="25"/>
      <c r="F16" s="66"/>
    </row>
    <row r="17" spans="1:6">
      <c r="A17" s="365" t="s">
        <v>29</v>
      </c>
      <c r="B17" s="387" t="s">
        <v>33</v>
      </c>
      <c r="C17" s="388"/>
      <c r="D17" s="389"/>
      <c r="E17" s="25"/>
      <c r="F17" s="66"/>
    </row>
    <row r="18" spans="1:6">
      <c r="A18" s="365"/>
      <c r="B18" s="387" t="s">
        <v>34</v>
      </c>
      <c r="C18" s="388"/>
      <c r="D18" s="389"/>
      <c r="E18" s="25">
        <v>7</v>
      </c>
      <c r="F18" s="66">
        <v>8210</v>
      </c>
    </row>
    <row r="19" spans="1:6">
      <c r="A19" s="365" t="s">
        <v>15</v>
      </c>
      <c r="B19" s="387" t="s">
        <v>12</v>
      </c>
      <c r="C19" s="388"/>
      <c r="D19" s="389"/>
      <c r="E19" s="25"/>
      <c r="F19" s="66"/>
    </row>
    <row r="20" spans="1:6">
      <c r="A20" s="365"/>
      <c r="B20" s="387" t="s">
        <v>35</v>
      </c>
      <c r="C20" s="388"/>
      <c r="D20" s="389"/>
      <c r="E20" s="25"/>
      <c r="F20" s="66"/>
    </row>
    <row r="21" spans="1:6">
      <c r="A21" s="365"/>
      <c r="B21" s="387" t="s">
        <v>36</v>
      </c>
      <c r="C21" s="388"/>
      <c r="D21" s="389"/>
      <c r="E21" s="25"/>
      <c r="F21" s="66"/>
    </row>
    <row r="22" spans="1:6">
      <c r="A22" s="365"/>
      <c r="B22" s="387" t="s">
        <v>37</v>
      </c>
      <c r="C22" s="388"/>
      <c r="D22" s="389"/>
      <c r="E22" s="25"/>
      <c r="F22" s="66"/>
    </row>
    <row r="23" spans="1:6">
      <c r="A23" s="69" t="s">
        <v>8</v>
      </c>
      <c r="B23" s="406" t="s">
        <v>40</v>
      </c>
      <c r="C23" s="407"/>
      <c r="D23" s="408"/>
      <c r="E23" s="25"/>
      <c r="F23" s="66"/>
    </row>
    <row r="24" spans="1:6">
      <c r="A24" s="402" t="s">
        <v>41</v>
      </c>
      <c r="B24" s="402"/>
      <c r="C24" s="402"/>
      <c r="D24" s="402"/>
      <c r="E24" s="402"/>
      <c r="F24" s="402"/>
    </row>
    <row r="25" spans="1:6">
      <c r="A25" s="260" t="s">
        <v>43</v>
      </c>
      <c r="B25" s="387" t="s">
        <v>49</v>
      </c>
      <c r="C25" s="388"/>
      <c r="D25" s="389"/>
      <c r="E25" s="25"/>
      <c r="F25" s="66"/>
    </row>
    <row r="26" spans="1:6">
      <c r="A26" s="260"/>
      <c r="B26" s="387" t="s">
        <v>50</v>
      </c>
      <c r="C26" s="388"/>
      <c r="D26" s="389"/>
      <c r="E26" s="25"/>
      <c r="F26" s="66"/>
    </row>
    <row r="27" spans="1:6">
      <c r="A27" s="260"/>
      <c r="B27" s="387" t="s">
        <v>51</v>
      </c>
      <c r="C27" s="388"/>
      <c r="D27" s="389"/>
      <c r="E27" s="25"/>
      <c r="F27" s="66"/>
    </row>
    <row r="28" spans="1:6">
      <c r="A28" s="260"/>
      <c r="B28" s="387" t="s">
        <v>52</v>
      </c>
      <c r="C28" s="388"/>
      <c r="D28" s="389"/>
      <c r="E28" s="25"/>
      <c r="F28" s="66"/>
    </row>
    <row r="29" spans="1:6">
      <c r="A29" s="260"/>
      <c r="B29" s="387" t="s">
        <v>53</v>
      </c>
      <c r="C29" s="388"/>
      <c r="D29" s="389"/>
      <c r="E29" s="25"/>
      <c r="F29" s="66"/>
    </row>
    <row r="30" spans="1:6">
      <c r="A30" s="260"/>
      <c r="B30" s="396" t="s">
        <v>54</v>
      </c>
      <c r="C30" s="397"/>
      <c r="D30" s="398"/>
      <c r="E30" s="25"/>
      <c r="F30" s="66"/>
    </row>
    <row r="31" spans="1:6">
      <c r="A31" s="260"/>
      <c r="B31" s="387" t="s">
        <v>14</v>
      </c>
      <c r="C31" s="388"/>
      <c r="D31" s="389"/>
      <c r="E31" s="25"/>
      <c r="F31" s="66"/>
    </row>
    <row r="32" spans="1:6">
      <c r="A32" s="260"/>
      <c r="B32" s="396" t="s">
        <v>40</v>
      </c>
      <c r="C32" s="397"/>
      <c r="D32" s="398"/>
      <c r="E32" s="25">
        <v>12</v>
      </c>
      <c r="F32" s="66">
        <v>16420</v>
      </c>
    </row>
    <row r="33" spans="1:6">
      <c r="A33" s="260"/>
      <c r="B33" s="399" t="s">
        <v>8</v>
      </c>
      <c r="C33" s="400"/>
      <c r="D33" s="401"/>
      <c r="E33" s="25"/>
      <c r="F33" s="66"/>
    </row>
    <row r="34" spans="1:6">
      <c r="A34" s="260" t="s">
        <v>44</v>
      </c>
      <c r="B34" s="387" t="s">
        <v>55</v>
      </c>
      <c r="C34" s="388"/>
      <c r="D34" s="389"/>
      <c r="E34" s="25"/>
      <c r="F34" s="66"/>
    </row>
    <row r="35" spans="1:6">
      <c r="A35" s="260"/>
      <c r="B35" s="387" t="s">
        <v>56</v>
      </c>
      <c r="C35" s="388"/>
      <c r="D35" s="389"/>
      <c r="E35" s="25"/>
      <c r="F35" s="66"/>
    </row>
    <row r="36" spans="1:6">
      <c r="A36" s="260"/>
      <c r="B36" s="387" t="s">
        <v>57</v>
      </c>
      <c r="C36" s="388"/>
      <c r="D36" s="389"/>
      <c r="E36" s="25"/>
      <c r="F36" s="66"/>
    </row>
    <row r="37" spans="1:6">
      <c r="A37" s="260"/>
      <c r="B37" s="387" t="s">
        <v>36</v>
      </c>
      <c r="C37" s="388"/>
      <c r="D37" s="389"/>
      <c r="E37" s="25"/>
      <c r="F37" s="66"/>
    </row>
    <row r="38" spans="1:6">
      <c r="A38" s="260"/>
      <c r="B38" s="387" t="s">
        <v>58</v>
      </c>
      <c r="C38" s="388"/>
      <c r="D38" s="389"/>
      <c r="E38" s="25"/>
      <c r="F38" s="66"/>
    </row>
    <row r="39" spans="1:6">
      <c r="A39" s="260"/>
      <c r="B39" s="387" t="s">
        <v>59</v>
      </c>
      <c r="C39" s="388"/>
      <c r="D39" s="389"/>
      <c r="E39" s="25"/>
      <c r="F39" s="66"/>
    </row>
    <row r="40" spans="1:6">
      <c r="A40" s="260"/>
      <c r="B40" s="387" t="s">
        <v>60</v>
      </c>
      <c r="C40" s="388"/>
      <c r="D40" s="389"/>
      <c r="E40" s="25"/>
      <c r="F40" s="66"/>
    </row>
    <row r="41" spans="1:6">
      <c r="A41" s="260" t="s">
        <v>45</v>
      </c>
      <c r="B41" s="387" t="s">
        <v>38</v>
      </c>
      <c r="C41" s="388"/>
      <c r="D41" s="389"/>
      <c r="E41" s="25"/>
      <c r="F41" s="66"/>
    </row>
    <row r="42" spans="1:6">
      <c r="A42" s="260"/>
      <c r="B42" s="387" t="s">
        <v>61</v>
      </c>
      <c r="C42" s="388"/>
      <c r="D42" s="389"/>
      <c r="E42" s="25"/>
      <c r="F42" s="66"/>
    </row>
    <row r="43" spans="1:6">
      <c r="A43" s="260"/>
      <c r="B43" s="387" t="s">
        <v>39</v>
      </c>
      <c r="C43" s="388"/>
      <c r="D43" s="389"/>
      <c r="E43" s="25"/>
      <c r="F43" s="66"/>
    </row>
    <row r="44" spans="1:6">
      <c r="A44" s="260"/>
      <c r="B44" s="387" t="s">
        <v>62</v>
      </c>
      <c r="C44" s="388"/>
      <c r="D44" s="389"/>
      <c r="E44" s="25"/>
      <c r="F44" s="66"/>
    </row>
    <row r="45" spans="1:6">
      <c r="A45" s="260"/>
      <c r="B45" s="387" t="s">
        <v>63</v>
      </c>
      <c r="C45" s="388"/>
      <c r="D45" s="389"/>
      <c r="E45" s="25"/>
      <c r="F45" s="66"/>
    </row>
    <row r="46" spans="1:6" ht="30">
      <c r="A46" s="27" t="s">
        <v>46</v>
      </c>
      <c r="B46" s="395" t="s">
        <v>64</v>
      </c>
      <c r="C46" s="390"/>
      <c r="D46" s="391"/>
      <c r="E46" s="25"/>
      <c r="F46" s="66"/>
    </row>
    <row r="47" spans="1:6">
      <c r="A47" s="260" t="s">
        <v>47</v>
      </c>
      <c r="B47" s="387" t="s">
        <v>65</v>
      </c>
      <c r="C47" s="388"/>
      <c r="D47" s="389"/>
      <c r="E47" s="25"/>
      <c r="F47" s="66"/>
    </row>
    <row r="48" spans="1:6">
      <c r="A48" s="260"/>
      <c r="B48" s="387" t="s">
        <v>66</v>
      </c>
      <c r="C48" s="388"/>
      <c r="D48" s="389"/>
      <c r="E48" s="25"/>
      <c r="F48" s="66"/>
    </row>
    <row r="49" spans="1:6">
      <c r="A49" s="260"/>
      <c r="B49" s="387" t="s">
        <v>67</v>
      </c>
      <c r="C49" s="388"/>
      <c r="D49" s="389"/>
      <c r="E49" s="25"/>
      <c r="F49" s="66"/>
    </row>
    <row r="50" spans="1:6">
      <c r="A50" s="260"/>
      <c r="B50" s="387" t="s">
        <v>68</v>
      </c>
      <c r="C50" s="388"/>
      <c r="D50" s="389"/>
      <c r="E50" s="25"/>
      <c r="F50" s="66"/>
    </row>
    <row r="51" spans="1:6">
      <c r="A51" s="260"/>
      <c r="B51" s="387" t="s">
        <v>69</v>
      </c>
      <c r="C51" s="388"/>
      <c r="D51" s="389"/>
      <c r="E51" s="25"/>
      <c r="F51" s="66"/>
    </row>
    <row r="52" spans="1:6">
      <c r="A52" s="260"/>
      <c r="B52" s="387" t="s">
        <v>70</v>
      </c>
      <c r="C52" s="388"/>
      <c r="D52" s="389"/>
      <c r="E52" s="25"/>
      <c r="F52" s="66"/>
    </row>
    <row r="53" spans="1:6">
      <c r="A53" s="260" t="s">
        <v>48</v>
      </c>
      <c r="B53" s="387" t="s">
        <v>71</v>
      </c>
      <c r="C53" s="388"/>
      <c r="D53" s="389"/>
      <c r="E53" s="25">
        <v>8</v>
      </c>
      <c r="F53" s="66">
        <v>16420</v>
      </c>
    </row>
    <row r="54" spans="1:6">
      <c r="A54" s="260"/>
      <c r="B54" s="387" t="s">
        <v>72</v>
      </c>
      <c r="C54" s="388"/>
      <c r="D54" s="389"/>
      <c r="E54" s="25"/>
      <c r="F54" s="66"/>
    </row>
    <row r="55" spans="1:6">
      <c r="A55" s="402" t="s">
        <v>73</v>
      </c>
      <c r="B55" s="402"/>
      <c r="C55" s="402"/>
      <c r="D55" s="402"/>
      <c r="E55" s="402"/>
      <c r="F55" s="402"/>
    </row>
    <row r="56" spans="1:6">
      <c r="A56" s="260" t="s">
        <v>74</v>
      </c>
      <c r="B56" s="387" t="s">
        <v>56</v>
      </c>
      <c r="C56" s="388"/>
      <c r="D56" s="389"/>
      <c r="E56" s="13"/>
      <c r="F56" s="66"/>
    </row>
    <row r="57" spans="1:6">
      <c r="A57" s="260"/>
      <c r="B57" s="387" t="s">
        <v>57</v>
      </c>
      <c r="C57" s="388"/>
      <c r="D57" s="389"/>
      <c r="E57" s="13"/>
      <c r="F57" s="66"/>
    </row>
    <row r="58" spans="1:6">
      <c r="A58" s="260"/>
      <c r="B58" s="387" t="s">
        <v>66</v>
      </c>
      <c r="C58" s="388"/>
      <c r="D58" s="389"/>
      <c r="E58" s="13"/>
      <c r="F58" s="66"/>
    </row>
    <row r="59" spans="1:6">
      <c r="A59" s="260"/>
      <c r="B59" s="387" t="s">
        <v>68</v>
      </c>
      <c r="C59" s="388"/>
      <c r="D59" s="389"/>
      <c r="E59" s="13"/>
      <c r="F59" s="66"/>
    </row>
    <row r="60" spans="1:6">
      <c r="A60" s="247" t="s">
        <v>75</v>
      </c>
      <c r="B60" s="395" t="s">
        <v>76</v>
      </c>
      <c r="C60" s="390"/>
      <c r="D60" s="391"/>
      <c r="E60" s="16"/>
      <c r="F60" s="66"/>
    </row>
    <row r="61" spans="1:6">
      <c r="A61" s="248"/>
      <c r="B61" s="395" t="s">
        <v>77</v>
      </c>
      <c r="C61" s="390"/>
      <c r="D61" s="391"/>
      <c r="E61" s="16"/>
      <c r="F61" s="66"/>
    </row>
    <row r="62" spans="1:6">
      <c r="A62" s="249"/>
      <c r="B62" s="406" t="s">
        <v>78</v>
      </c>
      <c r="C62" s="407"/>
      <c r="D62" s="408"/>
      <c r="E62" s="17"/>
      <c r="F62" s="66"/>
    </row>
    <row r="63" spans="1:6">
      <c r="A63" s="304" t="s">
        <v>79</v>
      </c>
      <c r="B63" s="304"/>
      <c r="C63" s="304"/>
      <c r="D63" s="304"/>
      <c r="E63" s="304"/>
      <c r="F63" s="304"/>
    </row>
    <row r="64" spans="1:6">
      <c r="A64" s="260" t="s">
        <v>80</v>
      </c>
      <c r="B64" s="387" t="s">
        <v>85</v>
      </c>
      <c r="C64" s="388"/>
      <c r="D64" s="389"/>
      <c r="E64" s="25"/>
      <c r="F64" s="66"/>
    </row>
    <row r="65" spans="1:6">
      <c r="A65" s="260"/>
      <c r="B65" s="387" t="s">
        <v>17</v>
      </c>
      <c r="C65" s="388"/>
      <c r="D65" s="389"/>
      <c r="E65" s="25"/>
      <c r="F65" s="66"/>
    </row>
    <row r="66" spans="1:6">
      <c r="A66" s="260"/>
      <c r="B66" s="387" t="s">
        <v>86</v>
      </c>
      <c r="C66" s="388"/>
      <c r="D66" s="389"/>
      <c r="E66" s="25"/>
      <c r="F66" s="66"/>
    </row>
    <row r="67" spans="1:6">
      <c r="A67" s="260"/>
      <c r="B67" s="387" t="s">
        <v>87</v>
      </c>
      <c r="C67" s="388"/>
      <c r="D67" s="389"/>
      <c r="E67" s="25"/>
      <c r="F67" s="66"/>
    </row>
    <row r="68" spans="1:6">
      <c r="A68" s="260"/>
      <c r="B68" s="387" t="s">
        <v>88</v>
      </c>
      <c r="C68" s="388"/>
      <c r="D68" s="389"/>
      <c r="E68" s="25">
        <v>2</v>
      </c>
      <c r="F68" s="66">
        <v>1200</v>
      </c>
    </row>
    <row r="69" spans="1:6">
      <c r="A69" s="260"/>
      <c r="B69" s="387" t="s">
        <v>89</v>
      </c>
      <c r="C69" s="388"/>
      <c r="D69" s="389"/>
      <c r="E69" s="25"/>
      <c r="F69" s="66"/>
    </row>
    <row r="70" spans="1:6">
      <c r="A70" s="260"/>
      <c r="B70" s="396" t="s">
        <v>148</v>
      </c>
      <c r="C70" s="388"/>
      <c r="D70" s="389"/>
      <c r="E70" s="25">
        <v>1</v>
      </c>
      <c r="F70" s="66">
        <v>2905</v>
      </c>
    </row>
    <row r="71" spans="1:6">
      <c r="A71" s="260"/>
      <c r="B71" s="387" t="s">
        <v>90</v>
      </c>
      <c r="C71" s="388"/>
      <c r="D71" s="389"/>
      <c r="E71" s="25"/>
      <c r="F71" s="66"/>
    </row>
    <row r="72" spans="1:6">
      <c r="A72" s="260" t="s">
        <v>81</v>
      </c>
      <c r="B72" s="387" t="s">
        <v>91</v>
      </c>
      <c r="C72" s="388"/>
      <c r="D72" s="389"/>
      <c r="E72" s="25">
        <v>9</v>
      </c>
      <c r="F72" s="66">
        <v>12315</v>
      </c>
    </row>
    <row r="73" spans="1:6">
      <c r="A73" s="260"/>
      <c r="B73" s="387" t="s">
        <v>92</v>
      </c>
      <c r="C73" s="388"/>
      <c r="D73" s="389"/>
      <c r="E73" s="25"/>
      <c r="F73" s="66"/>
    </row>
    <row r="74" spans="1:6">
      <c r="A74" s="260"/>
      <c r="B74" s="387" t="s">
        <v>93</v>
      </c>
      <c r="C74" s="388"/>
      <c r="D74" s="389"/>
      <c r="E74" s="25"/>
      <c r="F74" s="66"/>
    </row>
    <row r="75" spans="1:6">
      <c r="A75" s="260"/>
      <c r="B75" s="387" t="s">
        <v>94</v>
      </c>
      <c r="C75" s="388"/>
      <c r="D75" s="389"/>
      <c r="E75" s="25">
        <f>3</f>
        <v>3</v>
      </c>
      <c r="F75" s="66">
        <v>4105</v>
      </c>
    </row>
    <row r="76" spans="1:6">
      <c r="A76" s="260"/>
      <c r="B76" s="387" t="s">
        <v>95</v>
      </c>
      <c r="C76" s="388"/>
      <c r="D76" s="389"/>
      <c r="E76" s="25"/>
      <c r="F76" s="66"/>
    </row>
    <row r="77" spans="1:6">
      <c r="A77" s="260"/>
      <c r="B77" s="387" t="s">
        <v>96</v>
      </c>
      <c r="C77" s="388"/>
      <c r="D77" s="389"/>
      <c r="E77" s="25"/>
      <c r="F77" s="66"/>
    </row>
    <row r="78" spans="1:6">
      <c r="A78" s="260"/>
      <c r="B78" s="387" t="s">
        <v>97</v>
      </c>
      <c r="C78" s="388"/>
      <c r="D78" s="389"/>
      <c r="E78" s="25"/>
      <c r="F78" s="66"/>
    </row>
    <row r="79" spans="1:6">
      <c r="A79" s="260"/>
      <c r="B79" s="387" t="s">
        <v>98</v>
      </c>
      <c r="C79" s="388"/>
      <c r="D79" s="389"/>
      <c r="E79" s="25"/>
      <c r="F79" s="66"/>
    </row>
    <row r="80" spans="1:6">
      <c r="A80" s="260"/>
      <c r="B80" s="387" t="s">
        <v>99</v>
      </c>
      <c r="C80" s="388"/>
      <c r="D80" s="389"/>
      <c r="E80" s="25"/>
      <c r="F80" s="66"/>
    </row>
    <row r="81" spans="1:6">
      <c r="A81" s="260"/>
      <c r="B81" s="387" t="s">
        <v>100</v>
      </c>
      <c r="C81" s="388"/>
      <c r="D81" s="389"/>
      <c r="E81" s="25"/>
      <c r="F81" s="66"/>
    </row>
    <row r="82" spans="1:6">
      <c r="A82" s="260"/>
      <c r="B82" s="387" t="s">
        <v>101</v>
      </c>
      <c r="C82" s="388"/>
      <c r="D82" s="389"/>
      <c r="E82" s="25"/>
      <c r="F82" s="66"/>
    </row>
    <row r="83" spans="1:6">
      <c r="A83" s="260"/>
      <c r="B83" s="387" t="s">
        <v>102</v>
      </c>
      <c r="C83" s="388"/>
      <c r="D83" s="389"/>
      <c r="E83" s="25"/>
      <c r="F83" s="66"/>
    </row>
    <row r="84" spans="1:6">
      <c r="A84" s="70" t="s">
        <v>82</v>
      </c>
      <c r="B84" s="392" t="s">
        <v>103</v>
      </c>
      <c r="C84" s="393"/>
      <c r="D84" s="394"/>
      <c r="E84" s="25"/>
      <c r="F84" s="66"/>
    </row>
    <row r="85" spans="1:6">
      <c r="A85" s="260" t="s">
        <v>83</v>
      </c>
      <c r="B85" s="395" t="s">
        <v>104</v>
      </c>
      <c r="C85" s="390"/>
      <c r="D85" s="391"/>
      <c r="E85" s="25"/>
      <c r="F85" s="66"/>
    </row>
    <row r="86" spans="1:6">
      <c r="A86" s="260"/>
      <c r="B86" s="384" t="s">
        <v>119</v>
      </c>
      <c r="C86" s="385"/>
      <c r="D86" s="386"/>
      <c r="E86" s="25">
        <v>5</v>
      </c>
      <c r="F86" s="66">
        <v>4105</v>
      </c>
    </row>
    <row r="87" spans="1:6">
      <c r="A87" s="260"/>
      <c r="B87" s="74" t="s">
        <v>113</v>
      </c>
      <c r="C87" s="75"/>
      <c r="D87" s="76"/>
      <c r="E87" s="25">
        <v>4</v>
      </c>
      <c r="F87" s="66">
        <v>4105</v>
      </c>
    </row>
    <row r="88" spans="1:6">
      <c r="A88" s="404"/>
      <c r="B88" s="384" t="s">
        <v>116</v>
      </c>
      <c r="C88" s="385"/>
      <c r="D88" s="386"/>
      <c r="E88" s="22"/>
      <c r="F88" s="66"/>
    </row>
    <row r="89" spans="1:6">
      <c r="A89" s="260" t="s">
        <v>84</v>
      </c>
      <c r="B89" s="387" t="s">
        <v>105</v>
      </c>
      <c r="C89" s="388"/>
      <c r="D89" s="389"/>
      <c r="E89" s="25">
        <v>1</v>
      </c>
      <c r="F89" s="66">
        <v>2300</v>
      </c>
    </row>
    <row r="90" spans="1:6">
      <c r="A90" s="260"/>
      <c r="B90" s="387" t="s">
        <v>106</v>
      </c>
      <c r="C90" s="388"/>
      <c r="D90" s="389"/>
      <c r="E90" s="25"/>
      <c r="F90" s="66"/>
    </row>
    <row r="91" spans="1:6">
      <c r="A91" s="260"/>
      <c r="B91" s="387" t="s">
        <v>107</v>
      </c>
      <c r="C91" s="388"/>
      <c r="D91" s="389"/>
      <c r="E91" s="25"/>
      <c r="F91" s="66"/>
    </row>
    <row r="92" spans="1:6" ht="32.25" customHeight="1">
      <c r="A92" s="260"/>
      <c r="B92" s="384" t="s">
        <v>120</v>
      </c>
      <c r="C92" s="390"/>
      <c r="D92" s="391"/>
      <c r="E92" s="25"/>
      <c r="F92" s="66"/>
    </row>
    <row r="93" spans="1:6">
      <c r="A93" s="260"/>
      <c r="B93" s="387" t="s">
        <v>108</v>
      </c>
      <c r="C93" s="388"/>
      <c r="D93" s="389"/>
      <c r="E93" s="25">
        <v>1</v>
      </c>
      <c r="F93" s="66">
        <v>1805</v>
      </c>
    </row>
    <row r="94" spans="1:6">
      <c r="A94" s="260"/>
      <c r="B94" s="387" t="s">
        <v>109</v>
      </c>
      <c r="C94" s="388"/>
      <c r="D94" s="389"/>
      <c r="E94" s="25"/>
      <c r="F94" s="66"/>
    </row>
    <row r="95" spans="1:6">
      <c r="A95" s="9"/>
      <c r="B95" s="9"/>
      <c r="C95" s="9"/>
      <c r="D95" s="60"/>
      <c r="E95" s="3"/>
      <c r="F95" s="10">
        <f>SUM(F4:F94)</f>
        <v>82100</v>
      </c>
    </row>
  </sheetData>
  <mergeCells count="108">
    <mergeCell ref="B83:D83"/>
    <mergeCell ref="A72:A83"/>
    <mergeCell ref="B72:D72"/>
    <mergeCell ref="B73:D73"/>
    <mergeCell ref="B74:D74"/>
    <mergeCell ref="B75:D75"/>
    <mergeCell ref="B76:D76"/>
    <mergeCell ref="B77:D77"/>
    <mergeCell ref="B93:D93"/>
    <mergeCell ref="B78:D78"/>
    <mergeCell ref="B79:D79"/>
    <mergeCell ref="B80:D80"/>
    <mergeCell ref="B81:D81"/>
    <mergeCell ref="B82:D82"/>
    <mergeCell ref="B94:D94"/>
    <mergeCell ref="B84:D84"/>
    <mergeCell ref="A85:A88"/>
    <mergeCell ref="B85:D85"/>
    <mergeCell ref="B86:D86"/>
    <mergeCell ref="B88:D88"/>
    <mergeCell ref="A89:A94"/>
    <mergeCell ref="B89:D89"/>
    <mergeCell ref="B90:D90"/>
    <mergeCell ref="B91:D91"/>
    <mergeCell ref="B92:D92"/>
    <mergeCell ref="A60:A62"/>
    <mergeCell ref="B60:D60"/>
    <mergeCell ref="B61:D61"/>
    <mergeCell ref="B62:D62"/>
    <mergeCell ref="A63:F63"/>
    <mergeCell ref="A64:A71"/>
    <mergeCell ref="B64:D64"/>
    <mergeCell ref="B65:D65"/>
    <mergeCell ref="B66:D66"/>
    <mergeCell ref="B67:D67"/>
    <mergeCell ref="B68:D68"/>
    <mergeCell ref="B69:D69"/>
    <mergeCell ref="B71:D71"/>
    <mergeCell ref="B70:D70"/>
    <mergeCell ref="A53:A54"/>
    <mergeCell ref="B53:D53"/>
    <mergeCell ref="B54:D54"/>
    <mergeCell ref="A55:F55"/>
    <mergeCell ref="A56:A59"/>
    <mergeCell ref="B56:D56"/>
    <mergeCell ref="B57:D57"/>
    <mergeCell ref="B58:D58"/>
    <mergeCell ref="B59:D59"/>
    <mergeCell ref="A47:A52"/>
    <mergeCell ref="B47:D47"/>
    <mergeCell ref="B48:D48"/>
    <mergeCell ref="B49:D49"/>
    <mergeCell ref="B50:D50"/>
    <mergeCell ref="B51:D51"/>
    <mergeCell ref="B52:D52"/>
    <mergeCell ref="A41:A45"/>
    <mergeCell ref="B41:D41"/>
    <mergeCell ref="B42:D42"/>
    <mergeCell ref="B43:D43"/>
    <mergeCell ref="B44:D44"/>
    <mergeCell ref="B45:D45"/>
    <mergeCell ref="A34:A40"/>
    <mergeCell ref="B34:D34"/>
    <mergeCell ref="B35:D35"/>
    <mergeCell ref="B36:D36"/>
    <mergeCell ref="B37:D37"/>
    <mergeCell ref="B38:D38"/>
    <mergeCell ref="B39:D39"/>
    <mergeCell ref="B40:D40"/>
    <mergeCell ref="B46:D46"/>
    <mergeCell ref="A24:F24"/>
    <mergeCell ref="A25:A33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A19:A22"/>
    <mergeCell ref="B19:D19"/>
    <mergeCell ref="B20:D20"/>
    <mergeCell ref="B21:D21"/>
    <mergeCell ref="B22:D22"/>
    <mergeCell ref="B23:D23"/>
    <mergeCell ref="A15:A16"/>
    <mergeCell ref="B15:D15"/>
    <mergeCell ref="B16:D16"/>
    <mergeCell ref="A17:A18"/>
    <mergeCell ref="B17:D17"/>
    <mergeCell ref="B18:D18"/>
    <mergeCell ref="A10:A14"/>
    <mergeCell ref="B10:D10"/>
    <mergeCell ref="B11:D11"/>
    <mergeCell ref="B12:D12"/>
    <mergeCell ref="B13:D13"/>
    <mergeCell ref="B14:D14"/>
    <mergeCell ref="B2:D2"/>
    <mergeCell ref="A3:F3"/>
    <mergeCell ref="A4:A9"/>
    <mergeCell ref="B4:D4"/>
    <mergeCell ref="B5:D5"/>
    <mergeCell ref="B6:D6"/>
    <mergeCell ref="B7:D7"/>
    <mergeCell ref="B8:D8"/>
    <mergeCell ref="B9:D9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94"/>
  <sheetViews>
    <sheetView topLeftCell="A82" workbookViewId="0">
      <selection activeCell="H97" sqref="H97"/>
    </sheetView>
  </sheetViews>
  <sheetFormatPr defaultRowHeight="15"/>
  <cols>
    <col min="1" max="1" width="15.5703125" customWidth="1"/>
    <col min="2" max="2" width="13.140625" customWidth="1"/>
    <col min="4" max="4" width="51.140625" customWidth="1"/>
    <col min="5" max="5" width="12.140625" customWidth="1"/>
    <col min="6" max="6" width="19.140625" customWidth="1"/>
  </cols>
  <sheetData>
    <row r="1" spans="1:6">
      <c r="A1" s="7"/>
      <c r="B1" s="21" t="s">
        <v>174</v>
      </c>
      <c r="C1" s="21"/>
      <c r="D1" s="52"/>
      <c r="E1" s="2"/>
      <c r="F1" s="11"/>
    </row>
    <row r="2" spans="1:6" ht="30">
      <c r="A2" s="68" t="s">
        <v>20</v>
      </c>
      <c r="B2" s="412" t="s">
        <v>6</v>
      </c>
      <c r="C2" s="413"/>
      <c r="D2" s="414"/>
      <c r="E2" s="67" t="s">
        <v>117</v>
      </c>
      <c r="F2" s="67" t="s">
        <v>118</v>
      </c>
    </row>
    <row r="3" spans="1:6">
      <c r="A3" s="276" t="s">
        <v>42</v>
      </c>
      <c r="B3" s="276"/>
      <c r="C3" s="276"/>
      <c r="D3" s="276"/>
      <c r="E3" s="276"/>
      <c r="F3" s="276"/>
    </row>
    <row r="4" spans="1:6">
      <c r="A4" s="365" t="s">
        <v>21</v>
      </c>
      <c r="B4" s="395" t="s">
        <v>22</v>
      </c>
      <c r="C4" s="390"/>
      <c r="D4" s="391"/>
      <c r="E4" s="13"/>
      <c r="F4" s="66"/>
    </row>
    <row r="5" spans="1:6">
      <c r="A5" s="365"/>
      <c r="B5" s="395" t="s">
        <v>23</v>
      </c>
      <c r="C5" s="390"/>
      <c r="D5" s="391"/>
      <c r="E5" s="13"/>
      <c r="F5" s="66"/>
    </row>
    <row r="6" spans="1:6">
      <c r="A6" s="365"/>
      <c r="B6" s="395" t="s">
        <v>24</v>
      </c>
      <c r="C6" s="390"/>
      <c r="D6" s="391"/>
      <c r="E6" s="13"/>
      <c r="F6" s="66"/>
    </row>
    <row r="7" spans="1:6">
      <c r="A7" s="365"/>
      <c r="B7" s="395" t="s">
        <v>25</v>
      </c>
      <c r="C7" s="390"/>
      <c r="D7" s="391"/>
      <c r="E7" s="13"/>
      <c r="F7" s="66"/>
    </row>
    <row r="8" spans="1:6">
      <c r="A8" s="365"/>
      <c r="B8" s="395" t="s">
        <v>14</v>
      </c>
      <c r="C8" s="390"/>
      <c r="D8" s="391"/>
      <c r="E8" s="13"/>
      <c r="F8" s="66"/>
    </row>
    <row r="9" spans="1:6">
      <c r="A9" s="365"/>
      <c r="B9" s="395" t="s">
        <v>26</v>
      </c>
      <c r="C9" s="390"/>
      <c r="D9" s="391"/>
      <c r="E9" s="13"/>
      <c r="F9" s="66"/>
    </row>
    <row r="10" spans="1:6">
      <c r="A10" s="365" t="s">
        <v>27</v>
      </c>
      <c r="B10" s="415" t="s">
        <v>19</v>
      </c>
      <c r="C10" s="416"/>
      <c r="D10" s="417"/>
      <c r="E10" s="25">
        <v>10</v>
      </c>
      <c r="F10" s="66">
        <v>2950</v>
      </c>
    </row>
    <row r="11" spans="1:6">
      <c r="A11" s="365"/>
      <c r="B11" s="387" t="s">
        <v>18</v>
      </c>
      <c r="C11" s="388"/>
      <c r="D11" s="389"/>
      <c r="E11" s="25"/>
      <c r="F11" s="66"/>
    </row>
    <row r="12" spans="1:6">
      <c r="A12" s="365"/>
      <c r="B12" s="387" t="s">
        <v>30</v>
      </c>
      <c r="C12" s="388"/>
      <c r="D12" s="389"/>
      <c r="E12" s="25"/>
      <c r="F12" s="66"/>
    </row>
    <row r="13" spans="1:6">
      <c r="A13" s="365"/>
      <c r="B13" s="399" t="s">
        <v>13</v>
      </c>
      <c r="C13" s="400"/>
      <c r="D13" s="401"/>
      <c r="E13" s="25">
        <v>5</v>
      </c>
      <c r="F13" s="66">
        <v>2950</v>
      </c>
    </row>
    <row r="14" spans="1:6">
      <c r="A14" s="365"/>
      <c r="B14" s="399" t="s">
        <v>31</v>
      </c>
      <c r="C14" s="400"/>
      <c r="D14" s="401"/>
      <c r="E14" s="25"/>
      <c r="F14" s="66"/>
    </row>
    <row r="15" spans="1:6">
      <c r="A15" s="405" t="s">
        <v>28</v>
      </c>
      <c r="B15" s="409" t="s">
        <v>111</v>
      </c>
      <c r="C15" s="410"/>
      <c r="D15" s="411"/>
      <c r="E15" s="25"/>
      <c r="F15" s="66"/>
    </row>
    <row r="16" spans="1:6">
      <c r="A16" s="405"/>
      <c r="B16" s="399" t="s">
        <v>32</v>
      </c>
      <c r="C16" s="400"/>
      <c r="D16" s="401"/>
      <c r="E16" s="25"/>
      <c r="F16" s="66"/>
    </row>
    <row r="17" spans="1:6">
      <c r="A17" s="365" t="s">
        <v>29</v>
      </c>
      <c r="B17" s="387" t="s">
        <v>33</v>
      </c>
      <c r="C17" s="388"/>
      <c r="D17" s="389"/>
      <c r="E17" s="25">
        <v>1</v>
      </c>
      <c r="F17" s="66">
        <v>4425</v>
      </c>
    </row>
    <row r="18" spans="1:6">
      <c r="A18" s="365"/>
      <c r="B18" s="387" t="s">
        <v>34</v>
      </c>
      <c r="C18" s="388"/>
      <c r="D18" s="389"/>
      <c r="E18" s="25"/>
      <c r="F18" s="66"/>
    </row>
    <row r="19" spans="1:6">
      <c r="A19" s="365" t="s">
        <v>15</v>
      </c>
      <c r="B19" s="387" t="s">
        <v>12</v>
      </c>
      <c r="C19" s="388"/>
      <c r="D19" s="389"/>
      <c r="E19" s="25">
        <v>1</v>
      </c>
      <c r="F19" s="66">
        <v>2212</v>
      </c>
    </row>
    <row r="20" spans="1:6">
      <c r="A20" s="365"/>
      <c r="B20" s="387" t="s">
        <v>35</v>
      </c>
      <c r="C20" s="388"/>
      <c r="D20" s="389"/>
      <c r="E20" s="25"/>
      <c r="F20" s="66"/>
    </row>
    <row r="21" spans="1:6">
      <c r="A21" s="365"/>
      <c r="B21" s="387" t="s">
        <v>36</v>
      </c>
      <c r="C21" s="388"/>
      <c r="D21" s="389"/>
      <c r="E21" s="25"/>
      <c r="F21" s="66"/>
    </row>
    <row r="22" spans="1:6">
      <c r="A22" s="365"/>
      <c r="B22" s="387" t="s">
        <v>37</v>
      </c>
      <c r="C22" s="388"/>
      <c r="D22" s="389"/>
      <c r="E22" s="25">
        <v>1</v>
      </c>
      <c r="F22" s="66">
        <v>2213</v>
      </c>
    </row>
    <row r="23" spans="1:6" ht="30">
      <c r="A23" s="69" t="s">
        <v>8</v>
      </c>
      <c r="B23" s="406" t="s">
        <v>40</v>
      </c>
      <c r="C23" s="407"/>
      <c r="D23" s="408"/>
      <c r="E23" s="25"/>
      <c r="F23" s="66"/>
    </row>
    <row r="24" spans="1:6">
      <c r="A24" s="402" t="s">
        <v>41</v>
      </c>
      <c r="B24" s="402"/>
      <c r="C24" s="402"/>
      <c r="D24" s="402"/>
      <c r="E24" s="402"/>
      <c r="F24" s="402"/>
    </row>
    <row r="25" spans="1:6">
      <c r="A25" s="260" t="s">
        <v>43</v>
      </c>
      <c r="B25" s="387" t="s">
        <v>49</v>
      </c>
      <c r="C25" s="388"/>
      <c r="D25" s="389"/>
      <c r="E25" s="25"/>
      <c r="F25" s="66"/>
    </row>
    <row r="26" spans="1:6">
      <c r="A26" s="260"/>
      <c r="B26" s="387" t="s">
        <v>50</v>
      </c>
      <c r="C26" s="388"/>
      <c r="D26" s="389"/>
      <c r="E26" s="25"/>
      <c r="F26" s="66"/>
    </row>
    <row r="27" spans="1:6">
      <c r="A27" s="260"/>
      <c r="B27" s="387" t="s">
        <v>51</v>
      </c>
      <c r="C27" s="388"/>
      <c r="D27" s="389"/>
      <c r="E27" s="25"/>
      <c r="F27" s="66"/>
    </row>
    <row r="28" spans="1:6">
      <c r="A28" s="260"/>
      <c r="B28" s="387" t="s">
        <v>52</v>
      </c>
      <c r="C28" s="388"/>
      <c r="D28" s="389"/>
      <c r="E28" s="25">
        <v>4</v>
      </c>
      <c r="F28" s="66">
        <v>5900</v>
      </c>
    </row>
    <row r="29" spans="1:6">
      <c r="A29" s="260"/>
      <c r="B29" s="387" t="s">
        <v>53</v>
      </c>
      <c r="C29" s="388"/>
      <c r="D29" s="389"/>
      <c r="E29" s="25"/>
      <c r="F29" s="66"/>
    </row>
    <row r="30" spans="1:6">
      <c r="A30" s="260"/>
      <c r="B30" s="396" t="s">
        <v>54</v>
      </c>
      <c r="C30" s="397"/>
      <c r="D30" s="398"/>
      <c r="E30" s="25"/>
      <c r="F30" s="66"/>
    </row>
    <row r="31" spans="1:6">
      <c r="A31" s="260"/>
      <c r="B31" s="387" t="s">
        <v>14</v>
      </c>
      <c r="C31" s="388"/>
      <c r="D31" s="389"/>
      <c r="E31" s="25">
        <v>14</v>
      </c>
      <c r="F31" s="66">
        <f>2950+4420</f>
        <v>7370</v>
      </c>
    </row>
    <row r="32" spans="1:6">
      <c r="A32" s="260"/>
      <c r="B32" s="396" t="s">
        <v>40</v>
      </c>
      <c r="C32" s="397"/>
      <c r="D32" s="398"/>
      <c r="E32" s="25">
        <v>9</v>
      </c>
      <c r="F32" s="66">
        <v>4420</v>
      </c>
    </row>
    <row r="33" spans="1:6">
      <c r="A33" s="260"/>
      <c r="B33" s="399" t="s">
        <v>8</v>
      </c>
      <c r="C33" s="400"/>
      <c r="D33" s="401"/>
      <c r="E33" s="25"/>
      <c r="F33" s="66"/>
    </row>
    <row r="34" spans="1:6">
      <c r="A34" s="260" t="s">
        <v>44</v>
      </c>
      <c r="B34" s="387" t="s">
        <v>55</v>
      </c>
      <c r="C34" s="388"/>
      <c r="D34" s="389"/>
      <c r="E34" s="25"/>
      <c r="F34" s="66"/>
    </row>
    <row r="35" spans="1:6">
      <c r="A35" s="260"/>
      <c r="B35" s="387" t="s">
        <v>56</v>
      </c>
      <c r="C35" s="388"/>
      <c r="D35" s="389"/>
      <c r="E35" s="25"/>
      <c r="F35" s="66"/>
    </row>
    <row r="36" spans="1:6">
      <c r="A36" s="260"/>
      <c r="B36" s="387" t="s">
        <v>57</v>
      </c>
      <c r="C36" s="388"/>
      <c r="D36" s="389"/>
      <c r="E36" s="25"/>
      <c r="F36" s="66"/>
    </row>
    <row r="37" spans="1:6">
      <c r="A37" s="260"/>
      <c r="B37" s="387" t="s">
        <v>36</v>
      </c>
      <c r="C37" s="388"/>
      <c r="D37" s="389"/>
      <c r="E37" s="25"/>
      <c r="F37" s="66"/>
    </row>
    <row r="38" spans="1:6">
      <c r="A38" s="260"/>
      <c r="B38" s="387" t="s">
        <v>58</v>
      </c>
      <c r="C38" s="388"/>
      <c r="D38" s="389"/>
      <c r="E38" s="25"/>
      <c r="F38" s="66"/>
    </row>
    <row r="39" spans="1:6">
      <c r="A39" s="260"/>
      <c r="B39" s="387" t="s">
        <v>59</v>
      </c>
      <c r="C39" s="388"/>
      <c r="D39" s="389"/>
      <c r="E39" s="25"/>
      <c r="F39" s="66"/>
    </row>
    <row r="40" spans="1:6">
      <c r="A40" s="260"/>
      <c r="B40" s="387" t="s">
        <v>60</v>
      </c>
      <c r="C40" s="388"/>
      <c r="D40" s="389"/>
      <c r="E40" s="25"/>
      <c r="F40" s="66"/>
    </row>
    <row r="41" spans="1:6">
      <c r="A41" s="260" t="s">
        <v>45</v>
      </c>
      <c r="B41" s="387" t="s">
        <v>38</v>
      </c>
      <c r="C41" s="388"/>
      <c r="D41" s="389"/>
      <c r="E41" s="25"/>
      <c r="F41" s="66"/>
    </row>
    <row r="42" spans="1:6">
      <c r="A42" s="260"/>
      <c r="B42" s="387" t="s">
        <v>61</v>
      </c>
      <c r="C42" s="388"/>
      <c r="D42" s="389"/>
      <c r="E42" s="25"/>
      <c r="F42" s="66"/>
    </row>
    <row r="43" spans="1:6">
      <c r="A43" s="260"/>
      <c r="B43" s="387" t="s">
        <v>39</v>
      </c>
      <c r="C43" s="388"/>
      <c r="D43" s="389"/>
      <c r="E43" s="25"/>
      <c r="F43" s="66"/>
    </row>
    <row r="44" spans="1:6">
      <c r="A44" s="260"/>
      <c r="B44" s="387" t="s">
        <v>62</v>
      </c>
      <c r="C44" s="388"/>
      <c r="D44" s="389"/>
      <c r="E44" s="25"/>
      <c r="F44" s="66"/>
    </row>
    <row r="45" spans="1:6">
      <c r="A45" s="260"/>
      <c r="B45" s="387" t="s">
        <v>63</v>
      </c>
      <c r="C45" s="388"/>
      <c r="D45" s="389"/>
      <c r="E45" s="25"/>
      <c r="F45" s="66"/>
    </row>
    <row r="46" spans="1:6" ht="53.25" customHeight="1">
      <c r="A46" s="27" t="s">
        <v>46</v>
      </c>
      <c r="B46" s="384" t="s">
        <v>64</v>
      </c>
      <c r="C46" s="390"/>
      <c r="D46" s="391"/>
      <c r="E46" s="25"/>
      <c r="F46" s="66"/>
    </row>
    <row r="47" spans="1:6">
      <c r="A47" s="260" t="s">
        <v>47</v>
      </c>
      <c r="B47" s="387" t="s">
        <v>65</v>
      </c>
      <c r="C47" s="388"/>
      <c r="D47" s="389"/>
      <c r="E47" s="25"/>
      <c r="F47" s="66"/>
    </row>
    <row r="48" spans="1:6">
      <c r="A48" s="260"/>
      <c r="B48" s="387" t="s">
        <v>66</v>
      </c>
      <c r="C48" s="388"/>
      <c r="D48" s="389"/>
      <c r="E48" s="25"/>
      <c r="F48" s="66"/>
    </row>
    <row r="49" spans="1:6">
      <c r="A49" s="260"/>
      <c r="B49" s="387" t="s">
        <v>67</v>
      </c>
      <c r="C49" s="388"/>
      <c r="D49" s="389"/>
      <c r="E49" s="25"/>
      <c r="F49" s="66"/>
    </row>
    <row r="50" spans="1:6">
      <c r="A50" s="260"/>
      <c r="B50" s="387" t="s">
        <v>68</v>
      </c>
      <c r="C50" s="388"/>
      <c r="D50" s="389"/>
      <c r="E50" s="25"/>
      <c r="F50" s="66"/>
    </row>
    <row r="51" spans="1:6">
      <c r="A51" s="260"/>
      <c r="B51" s="387" t="s">
        <v>69</v>
      </c>
      <c r="C51" s="388"/>
      <c r="D51" s="389"/>
      <c r="E51" s="25">
        <v>12</v>
      </c>
      <c r="F51" s="66">
        <v>2160</v>
      </c>
    </row>
    <row r="52" spans="1:6">
      <c r="A52" s="260"/>
      <c r="B52" s="387" t="s">
        <v>70</v>
      </c>
      <c r="C52" s="388"/>
      <c r="D52" s="389"/>
      <c r="E52" s="25">
        <v>5</v>
      </c>
      <c r="F52" s="66">
        <v>900</v>
      </c>
    </row>
    <row r="53" spans="1:6">
      <c r="A53" s="260" t="s">
        <v>48</v>
      </c>
      <c r="B53" s="387" t="s">
        <v>71</v>
      </c>
      <c r="C53" s="388"/>
      <c r="D53" s="389"/>
      <c r="E53" s="25">
        <v>2</v>
      </c>
      <c r="F53" s="66">
        <f>3300</f>
        <v>3300</v>
      </c>
    </row>
    <row r="54" spans="1:6">
      <c r="A54" s="260"/>
      <c r="B54" s="387" t="s">
        <v>72</v>
      </c>
      <c r="C54" s="388"/>
      <c r="D54" s="389"/>
      <c r="E54" s="25"/>
      <c r="F54" s="66"/>
    </row>
    <row r="55" spans="1:6">
      <c r="A55" s="402" t="s">
        <v>73</v>
      </c>
      <c r="B55" s="402"/>
      <c r="C55" s="402"/>
      <c r="D55" s="402"/>
      <c r="E55" s="402"/>
      <c r="F55" s="402"/>
    </row>
    <row r="56" spans="1:6">
      <c r="A56" s="260" t="s">
        <v>74</v>
      </c>
      <c r="B56" s="387" t="s">
        <v>56</v>
      </c>
      <c r="C56" s="388"/>
      <c r="D56" s="389"/>
      <c r="E56" s="13"/>
      <c r="F56" s="66"/>
    </row>
    <row r="57" spans="1:6">
      <c r="A57" s="260"/>
      <c r="B57" s="387" t="s">
        <v>57</v>
      </c>
      <c r="C57" s="388"/>
      <c r="D57" s="389"/>
      <c r="E57" s="13"/>
      <c r="F57" s="66"/>
    </row>
    <row r="58" spans="1:6">
      <c r="A58" s="260"/>
      <c r="B58" s="387" t="s">
        <v>66</v>
      </c>
      <c r="C58" s="388"/>
      <c r="D58" s="389"/>
      <c r="E58" s="13"/>
      <c r="F58" s="66"/>
    </row>
    <row r="59" spans="1:6">
      <c r="A59" s="260"/>
      <c r="B59" s="387" t="s">
        <v>68</v>
      </c>
      <c r="C59" s="388"/>
      <c r="D59" s="389"/>
      <c r="E59" s="13"/>
      <c r="F59" s="66"/>
    </row>
    <row r="60" spans="1:6">
      <c r="A60" s="247" t="s">
        <v>75</v>
      </c>
      <c r="B60" s="395" t="s">
        <v>76</v>
      </c>
      <c r="C60" s="390"/>
      <c r="D60" s="391"/>
      <c r="E60" s="16"/>
      <c r="F60" s="66"/>
    </row>
    <row r="61" spans="1:6">
      <c r="A61" s="248"/>
      <c r="B61" s="395" t="s">
        <v>77</v>
      </c>
      <c r="C61" s="390"/>
      <c r="D61" s="391"/>
      <c r="E61" s="16">
        <v>1</v>
      </c>
      <c r="F61" s="66">
        <v>2300</v>
      </c>
    </row>
    <row r="62" spans="1:6">
      <c r="A62" s="249"/>
      <c r="B62" s="406" t="s">
        <v>78</v>
      </c>
      <c r="C62" s="407"/>
      <c r="D62" s="408"/>
      <c r="E62" s="17"/>
      <c r="F62" s="66"/>
    </row>
    <row r="63" spans="1:6">
      <c r="A63" s="304" t="s">
        <v>79</v>
      </c>
      <c r="B63" s="304"/>
      <c r="C63" s="304"/>
      <c r="D63" s="304"/>
      <c r="E63" s="304"/>
      <c r="F63" s="304"/>
    </row>
    <row r="64" spans="1:6">
      <c r="A64" s="260" t="s">
        <v>80</v>
      </c>
      <c r="B64" s="387" t="s">
        <v>85</v>
      </c>
      <c r="C64" s="388"/>
      <c r="D64" s="389"/>
      <c r="E64" s="25">
        <v>3</v>
      </c>
      <c r="F64" s="66">
        <v>2950</v>
      </c>
    </row>
    <row r="65" spans="1:6">
      <c r="A65" s="260"/>
      <c r="B65" s="387" t="s">
        <v>17</v>
      </c>
      <c r="C65" s="388"/>
      <c r="D65" s="389"/>
      <c r="E65" s="25"/>
      <c r="F65" s="66"/>
    </row>
    <row r="66" spans="1:6">
      <c r="A66" s="260"/>
      <c r="B66" s="387" t="s">
        <v>86</v>
      </c>
      <c r="C66" s="388"/>
      <c r="D66" s="389"/>
      <c r="E66" s="25">
        <f>3</f>
        <v>3</v>
      </c>
      <c r="F66" s="66">
        <f>2950</f>
        <v>2950</v>
      </c>
    </row>
    <row r="67" spans="1:6">
      <c r="A67" s="260"/>
      <c r="B67" s="387" t="s">
        <v>87</v>
      </c>
      <c r="C67" s="388"/>
      <c r="D67" s="389"/>
      <c r="E67" s="25">
        <f>20</f>
        <v>20</v>
      </c>
      <c r="F67" s="66">
        <f>1113</f>
        <v>1113</v>
      </c>
    </row>
    <row r="68" spans="1:6">
      <c r="A68" s="260"/>
      <c r="B68" s="387" t="s">
        <v>88</v>
      </c>
      <c r="C68" s="388"/>
      <c r="D68" s="389"/>
      <c r="E68" s="25"/>
      <c r="F68" s="66"/>
    </row>
    <row r="69" spans="1:6">
      <c r="A69" s="260"/>
      <c r="B69" s="387" t="s">
        <v>89</v>
      </c>
      <c r="C69" s="388"/>
      <c r="D69" s="389"/>
      <c r="E69" s="25"/>
      <c r="F69" s="66"/>
    </row>
    <row r="70" spans="1:6">
      <c r="A70" s="260"/>
      <c r="B70" s="387" t="s">
        <v>90</v>
      </c>
      <c r="C70" s="388"/>
      <c r="D70" s="389"/>
      <c r="E70" s="25"/>
      <c r="F70" s="66"/>
    </row>
    <row r="71" spans="1:6">
      <c r="A71" s="260" t="s">
        <v>81</v>
      </c>
      <c r="B71" s="387" t="s">
        <v>91</v>
      </c>
      <c r="C71" s="388"/>
      <c r="D71" s="389"/>
      <c r="E71" s="25">
        <v>9</v>
      </c>
      <c r="F71" s="66">
        <v>5400</v>
      </c>
    </row>
    <row r="72" spans="1:6">
      <c r="A72" s="260"/>
      <c r="B72" s="387" t="s">
        <v>92</v>
      </c>
      <c r="C72" s="388"/>
      <c r="D72" s="389"/>
      <c r="E72" s="25"/>
      <c r="F72" s="66"/>
    </row>
    <row r="73" spans="1:6">
      <c r="A73" s="260"/>
      <c r="B73" s="387" t="s">
        <v>93</v>
      </c>
      <c r="C73" s="388"/>
      <c r="D73" s="389"/>
      <c r="E73" s="25"/>
      <c r="F73" s="66"/>
    </row>
    <row r="74" spans="1:6">
      <c r="A74" s="260"/>
      <c r="B74" s="387" t="s">
        <v>94</v>
      </c>
      <c r="C74" s="388"/>
      <c r="D74" s="389"/>
      <c r="E74" s="25">
        <f>1</f>
        <v>1</v>
      </c>
      <c r="F74" s="66">
        <f>3821</f>
        <v>3821</v>
      </c>
    </row>
    <row r="75" spans="1:6">
      <c r="A75" s="260"/>
      <c r="B75" s="387" t="s">
        <v>95</v>
      </c>
      <c r="C75" s="388"/>
      <c r="D75" s="389"/>
      <c r="E75" s="25">
        <v>1</v>
      </c>
      <c r="F75" s="66">
        <v>3821</v>
      </c>
    </row>
    <row r="76" spans="1:6">
      <c r="A76" s="260"/>
      <c r="B76" s="387" t="s">
        <v>96</v>
      </c>
      <c r="C76" s="388"/>
      <c r="D76" s="389"/>
      <c r="E76" s="25"/>
      <c r="F76" s="66"/>
    </row>
    <row r="77" spans="1:6">
      <c r="A77" s="260"/>
      <c r="B77" s="387" t="s">
        <v>97</v>
      </c>
      <c r="C77" s="388"/>
      <c r="D77" s="389"/>
      <c r="E77" s="25"/>
      <c r="F77" s="66"/>
    </row>
    <row r="78" spans="1:6">
      <c r="A78" s="260"/>
      <c r="B78" s="387" t="s">
        <v>98</v>
      </c>
      <c r="C78" s="388"/>
      <c r="D78" s="389"/>
      <c r="E78" s="25">
        <v>5</v>
      </c>
      <c r="F78" s="66">
        <v>3615</v>
      </c>
    </row>
    <row r="79" spans="1:6">
      <c r="A79" s="260"/>
      <c r="B79" s="387" t="s">
        <v>99</v>
      </c>
      <c r="C79" s="388"/>
      <c r="D79" s="389"/>
      <c r="E79" s="25">
        <v>5</v>
      </c>
      <c r="F79" s="66">
        <v>3615</v>
      </c>
    </row>
    <row r="80" spans="1:6">
      <c r="A80" s="260"/>
      <c r="B80" s="387" t="s">
        <v>100</v>
      </c>
      <c r="C80" s="388"/>
      <c r="D80" s="389"/>
      <c r="E80" s="25"/>
      <c r="F80" s="66"/>
    </row>
    <row r="81" spans="1:6">
      <c r="A81" s="260"/>
      <c r="B81" s="387" t="s">
        <v>101</v>
      </c>
      <c r="C81" s="388"/>
      <c r="D81" s="389"/>
      <c r="E81" s="25"/>
      <c r="F81" s="66"/>
    </row>
    <row r="82" spans="1:6">
      <c r="A82" s="260"/>
      <c r="B82" s="73" t="s">
        <v>113</v>
      </c>
      <c r="C82" s="71"/>
      <c r="D82" s="72"/>
      <c r="E82" s="25">
        <v>2</v>
      </c>
      <c r="F82" s="66">
        <v>3365</v>
      </c>
    </row>
    <row r="83" spans="1:6">
      <c r="A83" s="260"/>
      <c r="B83" s="387" t="s">
        <v>102</v>
      </c>
      <c r="C83" s="388"/>
      <c r="D83" s="389"/>
      <c r="E83" s="25"/>
      <c r="F83" s="66"/>
    </row>
    <row r="84" spans="1:6">
      <c r="A84" s="70" t="s">
        <v>82</v>
      </c>
      <c r="B84" s="392" t="s">
        <v>103</v>
      </c>
      <c r="C84" s="393"/>
      <c r="D84" s="394"/>
      <c r="E84" s="25">
        <f>1</f>
        <v>1</v>
      </c>
      <c r="F84" s="66">
        <v>1000</v>
      </c>
    </row>
    <row r="85" spans="1:6">
      <c r="A85" s="260" t="s">
        <v>83</v>
      </c>
      <c r="B85" s="395" t="s">
        <v>104</v>
      </c>
      <c r="C85" s="390"/>
      <c r="D85" s="391"/>
      <c r="E85" s="25"/>
      <c r="F85" s="66"/>
    </row>
    <row r="86" spans="1:6">
      <c r="A86" s="260"/>
      <c r="B86" s="384" t="s">
        <v>119</v>
      </c>
      <c r="C86" s="385"/>
      <c r="D86" s="386"/>
      <c r="E86" s="25"/>
      <c r="F86" s="66"/>
    </row>
    <row r="87" spans="1:6">
      <c r="A87" s="404"/>
      <c r="B87" s="384" t="s">
        <v>116</v>
      </c>
      <c r="C87" s="385"/>
      <c r="D87" s="386"/>
      <c r="E87" s="22">
        <v>2</v>
      </c>
      <c r="F87" s="66">
        <v>8850</v>
      </c>
    </row>
    <row r="88" spans="1:6">
      <c r="A88" s="260" t="s">
        <v>84</v>
      </c>
      <c r="B88" s="387" t="s">
        <v>105</v>
      </c>
      <c r="C88" s="388"/>
      <c r="D88" s="389"/>
      <c r="E88" s="25">
        <v>1</v>
      </c>
      <c r="F88" s="66">
        <v>2300</v>
      </c>
    </row>
    <row r="89" spans="1:6">
      <c r="A89" s="260"/>
      <c r="B89" s="387" t="s">
        <v>106</v>
      </c>
      <c r="C89" s="388"/>
      <c r="D89" s="389"/>
      <c r="E89" s="25"/>
      <c r="F89" s="66"/>
    </row>
    <row r="90" spans="1:6">
      <c r="A90" s="260"/>
      <c r="B90" s="387" t="s">
        <v>107</v>
      </c>
      <c r="C90" s="388"/>
      <c r="D90" s="389"/>
      <c r="E90" s="25"/>
      <c r="F90" s="66"/>
    </row>
    <row r="91" spans="1:6" ht="32.25" customHeight="1">
      <c r="A91" s="260"/>
      <c r="B91" s="384" t="s">
        <v>120</v>
      </c>
      <c r="C91" s="390"/>
      <c r="D91" s="391"/>
      <c r="E91" s="25"/>
      <c r="F91" s="66"/>
    </row>
    <row r="92" spans="1:6">
      <c r="A92" s="260"/>
      <c r="B92" s="387" t="s">
        <v>108</v>
      </c>
      <c r="C92" s="388"/>
      <c r="D92" s="389"/>
      <c r="E92" s="25">
        <v>2</v>
      </c>
      <c r="F92" s="66">
        <v>4600</v>
      </c>
    </row>
    <row r="93" spans="1:6">
      <c r="A93" s="260"/>
      <c r="B93" s="387" t="s">
        <v>109</v>
      </c>
      <c r="C93" s="388"/>
      <c r="D93" s="389"/>
      <c r="E93" s="25"/>
      <c r="F93" s="66"/>
    </row>
    <row r="94" spans="1:6">
      <c r="A94" s="9"/>
      <c r="B94" s="9"/>
      <c r="C94" s="9"/>
      <c r="D94" s="60"/>
      <c r="E94" s="3"/>
      <c r="F94" s="10">
        <f>SUM(F4:F93)</f>
        <v>88500</v>
      </c>
    </row>
  </sheetData>
  <mergeCells count="107">
    <mergeCell ref="A71:A83"/>
    <mergeCell ref="B71:D71"/>
    <mergeCell ref="B72:D72"/>
    <mergeCell ref="B73:D73"/>
    <mergeCell ref="B74:D74"/>
    <mergeCell ref="B75:D75"/>
    <mergeCell ref="B76:D76"/>
    <mergeCell ref="B77:D77"/>
    <mergeCell ref="B78:D78"/>
    <mergeCell ref="B79:D79"/>
    <mergeCell ref="B80:D80"/>
    <mergeCell ref="B81:D81"/>
    <mergeCell ref="B83:D83"/>
    <mergeCell ref="B92:D92"/>
    <mergeCell ref="B93:D93"/>
    <mergeCell ref="B84:D84"/>
    <mergeCell ref="A85:A87"/>
    <mergeCell ref="B85:D85"/>
    <mergeCell ref="B86:D86"/>
    <mergeCell ref="B87:D87"/>
    <mergeCell ref="A88:A93"/>
    <mergeCell ref="B88:D88"/>
    <mergeCell ref="B89:D89"/>
    <mergeCell ref="B90:D90"/>
    <mergeCell ref="B91:D91"/>
    <mergeCell ref="B68:D68"/>
    <mergeCell ref="A53:A54"/>
    <mergeCell ref="B53:D53"/>
    <mergeCell ref="B54:D54"/>
    <mergeCell ref="A55:F55"/>
    <mergeCell ref="A56:A59"/>
    <mergeCell ref="B56:D56"/>
    <mergeCell ref="B57:D57"/>
    <mergeCell ref="B58:D58"/>
    <mergeCell ref="B59:D59"/>
    <mergeCell ref="A60:A62"/>
    <mergeCell ref="B60:D60"/>
    <mergeCell ref="B61:D61"/>
    <mergeCell ref="B62:D62"/>
    <mergeCell ref="A63:F63"/>
    <mergeCell ref="A64:A70"/>
    <mergeCell ref="B64:D64"/>
    <mergeCell ref="B65:D65"/>
    <mergeCell ref="B66:D66"/>
    <mergeCell ref="B67:D67"/>
    <mergeCell ref="B69:D69"/>
    <mergeCell ref="B70:D70"/>
    <mergeCell ref="A47:A52"/>
    <mergeCell ref="B47:D47"/>
    <mergeCell ref="B48:D48"/>
    <mergeCell ref="B49:D49"/>
    <mergeCell ref="B50:D50"/>
    <mergeCell ref="B51:D51"/>
    <mergeCell ref="B52:D52"/>
    <mergeCell ref="A41:A45"/>
    <mergeCell ref="B41:D41"/>
    <mergeCell ref="B42:D42"/>
    <mergeCell ref="B43:D43"/>
    <mergeCell ref="B44:D44"/>
    <mergeCell ref="B45:D45"/>
    <mergeCell ref="A34:A40"/>
    <mergeCell ref="B34:D34"/>
    <mergeCell ref="B35:D35"/>
    <mergeCell ref="B36:D36"/>
    <mergeCell ref="B37:D37"/>
    <mergeCell ref="B38:D38"/>
    <mergeCell ref="B39:D39"/>
    <mergeCell ref="B40:D40"/>
    <mergeCell ref="B46:D46"/>
    <mergeCell ref="A24:F24"/>
    <mergeCell ref="A25:A33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A19:A22"/>
    <mergeCell ref="B19:D19"/>
    <mergeCell ref="B20:D20"/>
    <mergeCell ref="B21:D21"/>
    <mergeCell ref="B22:D22"/>
    <mergeCell ref="B23:D23"/>
    <mergeCell ref="A15:A16"/>
    <mergeCell ref="B15:D15"/>
    <mergeCell ref="B16:D16"/>
    <mergeCell ref="A17:A18"/>
    <mergeCell ref="B17:D17"/>
    <mergeCell ref="B18:D18"/>
    <mergeCell ref="A10:A14"/>
    <mergeCell ref="B10:D10"/>
    <mergeCell ref="B11:D11"/>
    <mergeCell ref="B12:D12"/>
    <mergeCell ref="B13:D13"/>
    <mergeCell ref="B14:D14"/>
    <mergeCell ref="B2:D2"/>
    <mergeCell ref="A3:F3"/>
    <mergeCell ref="A4:A9"/>
    <mergeCell ref="B4:D4"/>
    <mergeCell ref="B5:D5"/>
    <mergeCell ref="B6:D6"/>
    <mergeCell ref="B7:D7"/>
    <mergeCell ref="B8:D8"/>
    <mergeCell ref="B9:D9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F94"/>
  <sheetViews>
    <sheetView topLeftCell="A82" workbookViewId="0">
      <selection activeCell="G99" sqref="G99"/>
    </sheetView>
  </sheetViews>
  <sheetFormatPr defaultRowHeight="15"/>
  <cols>
    <col min="1" max="1" width="12.7109375" customWidth="1"/>
    <col min="4" max="4" width="59.85546875" customWidth="1"/>
    <col min="5" max="5" width="13.5703125" customWidth="1"/>
    <col min="6" max="6" width="17" customWidth="1"/>
  </cols>
  <sheetData>
    <row r="1" spans="1:6">
      <c r="A1" s="7"/>
      <c r="B1" s="21" t="s">
        <v>174</v>
      </c>
      <c r="C1" s="21"/>
      <c r="D1" s="52"/>
      <c r="E1" s="2"/>
      <c r="F1" s="11"/>
    </row>
    <row r="2" spans="1:6" ht="30">
      <c r="A2" s="68" t="s">
        <v>20</v>
      </c>
      <c r="B2" s="412" t="s">
        <v>6</v>
      </c>
      <c r="C2" s="413"/>
      <c r="D2" s="414"/>
      <c r="E2" s="67" t="s">
        <v>117</v>
      </c>
      <c r="F2" s="67" t="s">
        <v>118</v>
      </c>
    </row>
    <row r="3" spans="1:6">
      <c r="A3" s="276" t="s">
        <v>42</v>
      </c>
      <c r="B3" s="276"/>
      <c r="C3" s="276"/>
      <c r="D3" s="276"/>
      <c r="E3" s="276"/>
      <c r="F3" s="276"/>
    </row>
    <row r="4" spans="1:6">
      <c r="A4" s="365" t="s">
        <v>21</v>
      </c>
      <c r="B4" s="395" t="s">
        <v>22</v>
      </c>
      <c r="C4" s="390"/>
      <c r="D4" s="391"/>
      <c r="E4" s="13"/>
      <c r="F4" s="66"/>
    </row>
    <row r="5" spans="1:6">
      <c r="A5" s="365"/>
      <c r="B5" s="395" t="s">
        <v>23</v>
      </c>
      <c r="C5" s="390"/>
      <c r="D5" s="391"/>
      <c r="E5" s="13"/>
      <c r="F5" s="66"/>
    </row>
    <row r="6" spans="1:6">
      <c r="A6" s="365"/>
      <c r="B6" s="395" t="s">
        <v>24</v>
      </c>
      <c r="C6" s="390"/>
      <c r="D6" s="391"/>
      <c r="E6" s="13"/>
      <c r="F6" s="66"/>
    </row>
    <row r="7" spans="1:6">
      <c r="A7" s="365"/>
      <c r="B7" s="395" t="s">
        <v>25</v>
      </c>
      <c r="C7" s="390"/>
      <c r="D7" s="391"/>
      <c r="E7" s="13"/>
      <c r="F7" s="66"/>
    </row>
    <row r="8" spans="1:6">
      <c r="A8" s="365"/>
      <c r="B8" s="395" t="s">
        <v>14</v>
      </c>
      <c r="C8" s="390"/>
      <c r="D8" s="391"/>
      <c r="E8" s="13"/>
      <c r="F8" s="66"/>
    </row>
    <row r="9" spans="1:6">
      <c r="A9" s="365"/>
      <c r="B9" s="395" t="s">
        <v>26</v>
      </c>
      <c r="C9" s="390"/>
      <c r="D9" s="391"/>
      <c r="E9" s="13"/>
      <c r="F9" s="66"/>
    </row>
    <row r="10" spans="1:6">
      <c r="A10" s="365" t="s">
        <v>27</v>
      </c>
      <c r="B10" s="415" t="s">
        <v>19</v>
      </c>
      <c r="C10" s="416"/>
      <c r="D10" s="417"/>
      <c r="E10" s="25"/>
      <c r="F10" s="66"/>
    </row>
    <row r="11" spans="1:6">
      <c r="A11" s="365"/>
      <c r="B11" s="387" t="s">
        <v>18</v>
      </c>
      <c r="C11" s="388"/>
      <c r="D11" s="389"/>
      <c r="E11" s="25"/>
      <c r="F11" s="66"/>
    </row>
    <row r="12" spans="1:6">
      <c r="A12" s="365"/>
      <c r="B12" s="387" t="s">
        <v>30</v>
      </c>
      <c r="C12" s="388"/>
      <c r="D12" s="389"/>
      <c r="E12" s="25"/>
      <c r="F12" s="66"/>
    </row>
    <row r="13" spans="1:6">
      <c r="A13" s="365"/>
      <c r="B13" s="399" t="s">
        <v>13</v>
      </c>
      <c r="C13" s="400"/>
      <c r="D13" s="401"/>
      <c r="E13" s="25"/>
      <c r="F13" s="66"/>
    </row>
    <row r="14" spans="1:6">
      <c r="A14" s="365"/>
      <c r="B14" s="399" t="s">
        <v>31</v>
      </c>
      <c r="C14" s="400"/>
      <c r="D14" s="401"/>
      <c r="E14" s="25"/>
      <c r="F14" s="66"/>
    </row>
    <row r="15" spans="1:6">
      <c r="A15" s="405" t="s">
        <v>28</v>
      </c>
      <c r="B15" s="409" t="s">
        <v>111</v>
      </c>
      <c r="C15" s="410"/>
      <c r="D15" s="411"/>
      <c r="E15" s="25"/>
      <c r="F15" s="66"/>
    </row>
    <row r="16" spans="1:6">
      <c r="A16" s="405"/>
      <c r="B16" s="399" t="s">
        <v>32</v>
      </c>
      <c r="C16" s="400"/>
      <c r="D16" s="401"/>
      <c r="E16" s="25"/>
      <c r="F16" s="66"/>
    </row>
    <row r="17" spans="1:6">
      <c r="A17" s="365" t="s">
        <v>29</v>
      </c>
      <c r="B17" s="387" t="s">
        <v>33</v>
      </c>
      <c r="C17" s="388"/>
      <c r="D17" s="389"/>
      <c r="E17" s="25"/>
      <c r="F17" s="66"/>
    </row>
    <row r="18" spans="1:6">
      <c r="A18" s="365"/>
      <c r="B18" s="387" t="s">
        <v>34</v>
      </c>
      <c r="C18" s="388"/>
      <c r="D18" s="389"/>
      <c r="E18" s="25">
        <v>2</v>
      </c>
      <c r="F18" s="66">
        <v>1420</v>
      </c>
    </row>
    <row r="19" spans="1:6">
      <c r="A19" s="365" t="s">
        <v>15</v>
      </c>
      <c r="B19" s="387" t="s">
        <v>12</v>
      </c>
      <c r="C19" s="388"/>
      <c r="D19" s="389"/>
      <c r="E19" s="25">
        <v>1</v>
      </c>
      <c r="F19" s="66">
        <v>1893</v>
      </c>
    </row>
    <row r="20" spans="1:6">
      <c r="A20" s="365"/>
      <c r="B20" s="387" t="s">
        <v>35</v>
      </c>
      <c r="C20" s="388"/>
      <c r="D20" s="389"/>
      <c r="E20" s="25">
        <v>1</v>
      </c>
      <c r="F20" s="66">
        <v>1893</v>
      </c>
    </row>
    <row r="21" spans="1:6">
      <c r="A21" s="365"/>
      <c r="B21" s="387" t="s">
        <v>36</v>
      </c>
      <c r="C21" s="388"/>
      <c r="D21" s="389"/>
      <c r="E21" s="25">
        <f>1</f>
        <v>1</v>
      </c>
      <c r="F21" s="66">
        <v>1894</v>
      </c>
    </row>
    <row r="22" spans="1:6">
      <c r="A22" s="365"/>
      <c r="B22" s="387" t="s">
        <v>37</v>
      </c>
      <c r="C22" s="388"/>
      <c r="D22" s="389"/>
      <c r="E22" s="25"/>
      <c r="F22" s="66"/>
    </row>
    <row r="23" spans="1:6" ht="45">
      <c r="A23" s="69" t="s">
        <v>8</v>
      </c>
      <c r="B23" s="406" t="s">
        <v>40</v>
      </c>
      <c r="C23" s="407"/>
      <c r="D23" s="408"/>
      <c r="E23" s="25"/>
      <c r="F23" s="66"/>
    </row>
    <row r="24" spans="1:6">
      <c r="A24" s="402" t="s">
        <v>41</v>
      </c>
      <c r="B24" s="402"/>
      <c r="C24" s="402"/>
      <c r="D24" s="402"/>
      <c r="E24" s="402"/>
      <c r="F24" s="402"/>
    </row>
    <row r="25" spans="1:6">
      <c r="A25" s="260" t="s">
        <v>43</v>
      </c>
      <c r="B25" s="387" t="s">
        <v>49</v>
      </c>
      <c r="C25" s="388"/>
      <c r="D25" s="389"/>
      <c r="E25" s="25"/>
      <c r="F25" s="66"/>
    </row>
    <row r="26" spans="1:6">
      <c r="A26" s="260"/>
      <c r="B26" s="387" t="s">
        <v>50</v>
      </c>
      <c r="C26" s="388"/>
      <c r="D26" s="389"/>
      <c r="E26" s="25"/>
      <c r="F26" s="66"/>
    </row>
    <row r="27" spans="1:6">
      <c r="A27" s="260"/>
      <c r="B27" s="387" t="s">
        <v>51</v>
      </c>
      <c r="C27" s="388"/>
      <c r="D27" s="389"/>
      <c r="E27" s="25"/>
      <c r="F27" s="66"/>
    </row>
    <row r="28" spans="1:6">
      <c r="A28" s="260"/>
      <c r="B28" s="387" t="s">
        <v>52</v>
      </c>
      <c r="C28" s="388"/>
      <c r="D28" s="389"/>
      <c r="E28" s="25"/>
      <c r="F28" s="66"/>
    </row>
    <row r="29" spans="1:6">
      <c r="A29" s="260"/>
      <c r="B29" s="387" t="s">
        <v>53</v>
      </c>
      <c r="C29" s="388"/>
      <c r="D29" s="389"/>
      <c r="E29" s="25"/>
      <c r="F29" s="66"/>
    </row>
    <row r="30" spans="1:6">
      <c r="A30" s="260"/>
      <c r="B30" s="396" t="s">
        <v>54</v>
      </c>
      <c r="C30" s="397"/>
      <c r="D30" s="398"/>
      <c r="E30" s="25"/>
      <c r="F30" s="66"/>
    </row>
    <row r="31" spans="1:6">
      <c r="A31" s="260"/>
      <c r="B31" s="387" t="s">
        <v>14</v>
      </c>
      <c r="C31" s="388"/>
      <c r="D31" s="389"/>
      <c r="E31" s="25">
        <v>20</v>
      </c>
      <c r="F31" s="66">
        <v>2840</v>
      </c>
    </row>
    <row r="32" spans="1:6">
      <c r="A32" s="260"/>
      <c r="B32" s="396" t="s">
        <v>40</v>
      </c>
      <c r="C32" s="397"/>
      <c r="D32" s="398"/>
      <c r="E32" s="25">
        <v>20</v>
      </c>
      <c r="F32" s="66">
        <v>2840</v>
      </c>
    </row>
    <row r="33" spans="1:6">
      <c r="A33" s="260"/>
      <c r="B33" s="399" t="s">
        <v>8</v>
      </c>
      <c r="C33" s="400"/>
      <c r="D33" s="401"/>
      <c r="E33" s="25"/>
      <c r="F33" s="66"/>
    </row>
    <row r="34" spans="1:6">
      <c r="A34" s="260" t="s">
        <v>44</v>
      </c>
      <c r="B34" s="387" t="s">
        <v>55</v>
      </c>
      <c r="C34" s="388"/>
      <c r="D34" s="389"/>
      <c r="E34" s="25"/>
      <c r="F34" s="66"/>
    </row>
    <row r="35" spans="1:6">
      <c r="A35" s="260"/>
      <c r="B35" s="387" t="s">
        <v>56</v>
      </c>
      <c r="C35" s="388"/>
      <c r="D35" s="389"/>
      <c r="E35" s="25"/>
      <c r="F35" s="66"/>
    </row>
    <row r="36" spans="1:6">
      <c r="A36" s="260"/>
      <c r="B36" s="387" t="s">
        <v>57</v>
      </c>
      <c r="C36" s="388"/>
      <c r="D36" s="389"/>
      <c r="E36" s="25"/>
      <c r="F36" s="66"/>
    </row>
    <row r="37" spans="1:6">
      <c r="A37" s="260"/>
      <c r="B37" s="387" t="s">
        <v>36</v>
      </c>
      <c r="C37" s="388"/>
      <c r="D37" s="389"/>
      <c r="E37" s="25"/>
      <c r="F37" s="66"/>
    </row>
    <row r="38" spans="1:6">
      <c r="A38" s="260"/>
      <c r="B38" s="387" t="s">
        <v>58</v>
      </c>
      <c r="C38" s="388"/>
      <c r="D38" s="389"/>
      <c r="E38" s="25"/>
      <c r="F38" s="66"/>
    </row>
    <row r="39" spans="1:6">
      <c r="A39" s="260"/>
      <c r="B39" s="387" t="s">
        <v>59</v>
      </c>
      <c r="C39" s="388"/>
      <c r="D39" s="389"/>
      <c r="E39" s="25"/>
      <c r="F39" s="66"/>
    </row>
    <row r="40" spans="1:6">
      <c r="A40" s="260"/>
      <c r="B40" s="387" t="s">
        <v>60</v>
      </c>
      <c r="C40" s="388"/>
      <c r="D40" s="389"/>
      <c r="E40" s="25"/>
      <c r="F40" s="66"/>
    </row>
    <row r="41" spans="1:6">
      <c r="A41" s="260" t="s">
        <v>45</v>
      </c>
      <c r="B41" s="387" t="s">
        <v>38</v>
      </c>
      <c r="C41" s="388"/>
      <c r="D41" s="389"/>
      <c r="E41" s="25"/>
      <c r="F41" s="66"/>
    </row>
    <row r="42" spans="1:6">
      <c r="A42" s="260"/>
      <c r="B42" s="387" t="s">
        <v>61</v>
      </c>
      <c r="C42" s="388"/>
      <c r="D42" s="389"/>
      <c r="E42" s="25"/>
      <c r="F42" s="66"/>
    </row>
    <row r="43" spans="1:6">
      <c r="A43" s="260"/>
      <c r="B43" s="387" t="s">
        <v>39</v>
      </c>
      <c r="C43" s="388"/>
      <c r="D43" s="389"/>
      <c r="E43" s="25"/>
      <c r="F43" s="66"/>
    </row>
    <row r="44" spans="1:6">
      <c r="A44" s="260"/>
      <c r="B44" s="387" t="s">
        <v>62</v>
      </c>
      <c r="C44" s="388"/>
      <c r="D44" s="389"/>
      <c r="E44" s="25"/>
      <c r="F44" s="66"/>
    </row>
    <row r="45" spans="1:6">
      <c r="A45" s="260"/>
      <c r="B45" s="387" t="s">
        <v>63</v>
      </c>
      <c r="C45" s="388"/>
      <c r="D45" s="389"/>
      <c r="E45" s="25"/>
      <c r="F45" s="66"/>
    </row>
    <row r="46" spans="1:6" ht="30">
      <c r="A46" s="27" t="s">
        <v>46</v>
      </c>
      <c r="B46" s="395" t="s">
        <v>64</v>
      </c>
      <c r="C46" s="390"/>
      <c r="D46" s="391"/>
      <c r="E46" s="25"/>
      <c r="F46" s="66"/>
    </row>
    <row r="47" spans="1:6">
      <c r="A47" s="260" t="s">
        <v>47</v>
      </c>
      <c r="B47" s="387" t="s">
        <v>65</v>
      </c>
      <c r="C47" s="388"/>
      <c r="D47" s="389"/>
      <c r="E47" s="25"/>
      <c r="F47" s="66"/>
    </row>
    <row r="48" spans="1:6">
      <c r="A48" s="260"/>
      <c r="B48" s="387" t="s">
        <v>66</v>
      </c>
      <c r="C48" s="388"/>
      <c r="D48" s="389"/>
      <c r="E48" s="25"/>
      <c r="F48" s="66"/>
    </row>
    <row r="49" spans="1:6">
      <c r="A49" s="260"/>
      <c r="B49" s="387" t="s">
        <v>67</v>
      </c>
      <c r="C49" s="388"/>
      <c r="D49" s="389"/>
      <c r="E49" s="25"/>
      <c r="F49" s="66"/>
    </row>
    <row r="50" spans="1:6">
      <c r="A50" s="260"/>
      <c r="B50" s="387" t="s">
        <v>68</v>
      </c>
      <c r="C50" s="388"/>
      <c r="D50" s="389"/>
      <c r="E50" s="25"/>
      <c r="F50" s="66"/>
    </row>
    <row r="51" spans="1:6">
      <c r="A51" s="260"/>
      <c r="B51" s="387" t="s">
        <v>69</v>
      </c>
      <c r="C51" s="388"/>
      <c r="D51" s="389"/>
      <c r="E51" s="25"/>
      <c r="F51" s="66"/>
    </row>
    <row r="52" spans="1:6">
      <c r="A52" s="260"/>
      <c r="B52" s="387" t="s">
        <v>70</v>
      </c>
      <c r="C52" s="388"/>
      <c r="D52" s="389"/>
      <c r="E52" s="25"/>
      <c r="F52" s="66"/>
    </row>
    <row r="53" spans="1:6">
      <c r="A53" s="260" t="s">
        <v>48</v>
      </c>
      <c r="B53" s="387" t="s">
        <v>71</v>
      </c>
      <c r="C53" s="388"/>
      <c r="D53" s="389"/>
      <c r="E53" s="25">
        <v>6</v>
      </c>
      <c r="F53" s="66">
        <v>2840</v>
      </c>
    </row>
    <row r="54" spans="1:6">
      <c r="A54" s="260"/>
      <c r="B54" s="387" t="s">
        <v>72</v>
      </c>
      <c r="C54" s="388"/>
      <c r="D54" s="389"/>
      <c r="E54" s="25"/>
      <c r="F54" s="66"/>
    </row>
    <row r="55" spans="1:6">
      <c r="A55" s="402" t="s">
        <v>73</v>
      </c>
      <c r="B55" s="402"/>
      <c r="C55" s="402"/>
      <c r="D55" s="402"/>
      <c r="E55" s="402"/>
      <c r="F55" s="402"/>
    </row>
    <row r="56" spans="1:6">
      <c r="A56" s="260" t="s">
        <v>74</v>
      </c>
      <c r="B56" s="387" t="s">
        <v>56</v>
      </c>
      <c r="C56" s="388"/>
      <c r="D56" s="389"/>
      <c r="E56" s="13"/>
      <c r="F56" s="66"/>
    </row>
    <row r="57" spans="1:6">
      <c r="A57" s="260"/>
      <c r="B57" s="387" t="s">
        <v>57</v>
      </c>
      <c r="C57" s="388"/>
      <c r="D57" s="389"/>
      <c r="E57" s="13"/>
      <c r="F57" s="66"/>
    </row>
    <row r="58" spans="1:6">
      <c r="A58" s="260"/>
      <c r="B58" s="387" t="s">
        <v>66</v>
      </c>
      <c r="C58" s="388"/>
      <c r="D58" s="389"/>
      <c r="E58" s="13"/>
      <c r="F58" s="66"/>
    </row>
    <row r="59" spans="1:6">
      <c r="A59" s="260"/>
      <c r="B59" s="387" t="s">
        <v>68</v>
      </c>
      <c r="C59" s="388"/>
      <c r="D59" s="389"/>
      <c r="E59" s="13"/>
      <c r="F59" s="66"/>
    </row>
    <row r="60" spans="1:6">
      <c r="A60" s="247" t="s">
        <v>75</v>
      </c>
      <c r="B60" s="395" t="s">
        <v>76</v>
      </c>
      <c r="C60" s="390"/>
      <c r="D60" s="391"/>
      <c r="E60" s="16"/>
      <c r="F60" s="66"/>
    </row>
    <row r="61" spans="1:6">
      <c r="A61" s="248"/>
      <c r="B61" s="395" t="s">
        <v>77</v>
      </c>
      <c r="C61" s="390"/>
      <c r="D61" s="391"/>
      <c r="E61" s="16"/>
      <c r="F61" s="66"/>
    </row>
    <row r="62" spans="1:6">
      <c r="A62" s="249"/>
      <c r="B62" s="406" t="s">
        <v>78</v>
      </c>
      <c r="C62" s="407"/>
      <c r="D62" s="408"/>
      <c r="E62" s="17"/>
      <c r="F62" s="66"/>
    </row>
    <row r="63" spans="1:6">
      <c r="A63" s="304" t="s">
        <v>79</v>
      </c>
      <c r="B63" s="304"/>
      <c r="C63" s="304"/>
      <c r="D63" s="304"/>
      <c r="E63" s="304"/>
      <c r="F63" s="304"/>
    </row>
    <row r="64" spans="1:6">
      <c r="A64" s="260" t="s">
        <v>80</v>
      </c>
      <c r="B64" s="387" t="s">
        <v>85</v>
      </c>
      <c r="C64" s="388"/>
      <c r="D64" s="389"/>
      <c r="E64" s="25"/>
      <c r="F64" s="66"/>
    </row>
    <row r="65" spans="1:6">
      <c r="A65" s="260"/>
      <c r="B65" s="387" t="s">
        <v>17</v>
      </c>
      <c r="C65" s="388"/>
      <c r="D65" s="389"/>
      <c r="E65" s="25"/>
      <c r="F65" s="66"/>
    </row>
    <row r="66" spans="1:6">
      <c r="A66" s="260"/>
      <c r="B66" s="387" t="s">
        <v>86</v>
      </c>
      <c r="C66" s="388"/>
      <c r="D66" s="389"/>
      <c r="E66" s="25">
        <v>1</v>
      </c>
      <c r="F66" s="66">
        <v>897</v>
      </c>
    </row>
    <row r="67" spans="1:6">
      <c r="A67" s="260"/>
      <c r="B67" s="387" t="s">
        <v>87</v>
      </c>
      <c r="C67" s="388"/>
      <c r="D67" s="389"/>
      <c r="E67" s="25">
        <f>20</f>
        <v>20</v>
      </c>
      <c r="F67" s="66">
        <f>1113</f>
        <v>1113</v>
      </c>
    </row>
    <row r="68" spans="1:6">
      <c r="A68" s="260"/>
      <c r="B68" s="387" t="s">
        <v>88</v>
      </c>
      <c r="C68" s="388"/>
      <c r="D68" s="389"/>
      <c r="E68" s="25"/>
      <c r="F68" s="66"/>
    </row>
    <row r="69" spans="1:6">
      <c r="A69" s="260"/>
      <c r="B69" s="387" t="s">
        <v>89</v>
      </c>
      <c r="C69" s="388"/>
      <c r="D69" s="389"/>
      <c r="E69" s="25"/>
      <c r="F69" s="66"/>
    </row>
    <row r="70" spans="1:6">
      <c r="A70" s="260"/>
      <c r="B70" s="387" t="s">
        <v>90</v>
      </c>
      <c r="C70" s="388"/>
      <c r="D70" s="389"/>
      <c r="E70" s="25"/>
      <c r="F70" s="66"/>
    </row>
    <row r="71" spans="1:6">
      <c r="A71" s="260" t="s">
        <v>81</v>
      </c>
      <c r="B71" s="387" t="s">
        <v>91</v>
      </c>
      <c r="C71" s="388"/>
      <c r="D71" s="389"/>
      <c r="E71" s="25">
        <v>3</v>
      </c>
      <c r="F71" s="66">
        <v>2691</v>
      </c>
    </row>
    <row r="72" spans="1:6">
      <c r="A72" s="260"/>
      <c r="B72" s="387" t="s">
        <v>92</v>
      </c>
      <c r="C72" s="388"/>
      <c r="D72" s="389"/>
      <c r="E72" s="25"/>
      <c r="F72" s="66"/>
    </row>
    <row r="73" spans="1:6">
      <c r="A73" s="260"/>
      <c r="B73" s="387" t="s">
        <v>93</v>
      </c>
      <c r="C73" s="388"/>
      <c r="D73" s="389"/>
      <c r="E73" s="25"/>
      <c r="F73" s="66"/>
    </row>
    <row r="74" spans="1:6">
      <c r="A74" s="260"/>
      <c r="B74" s="387" t="s">
        <v>94</v>
      </c>
      <c r="C74" s="388"/>
      <c r="D74" s="389"/>
      <c r="E74" s="25">
        <v>1</v>
      </c>
      <c r="F74" s="66">
        <v>1502</v>
      </c>
    </row>
    <row r="75" spans="1:6">
      <c r="A75" s="260"/>
      <c r="B75" s="387" t="s">
        <v>95</v>
      </c>
      <c r="C75" s="388"/>
      <c r="D75" s="389"/>
      <c r="E75" s="25"/>
      <c r="F75" s="66"/>
    </row>
    <row r="76" spans="1:6">
      <c r="A76" s="260"/>
      <c r="B76" s="387" t="s">
        <v>96</v>
      </c>
      <c r="C76" s="388"/>
      <c r="D76" s="389"/>
      <c r="E76" s="25"/>
      <c r="F76" s="66"/>
    </row>
    <row r="77" spans="1:6">
      <c r="A77" s="260"/>
      <c r="B77" s="387" t="s">
        <v>97</v>
      </c>
      <c r="C77" s="388"/>
      <c r="D77" s="389"/>
      <c r="E77" s="25"/>
      <c r="F77" s="66"/>
    </row>
    <row r="78" spans="1:6">
      <c r="A78" s="260"/>
      <c r="B78" s="387" t="s">
        <v>98</v>
      </c>
      <c r="C78" s="388"/>
      <c r="D78" s="389"/>
      <c r="E78" s="25"/>
      <c r="F78" s="66"/>
    </row>
    <row r="79" spans="1:6">
      <c r="A79" s="260"/>
      <c r="B79" s="387" t="s">
        <v>99</v>
      </c>
      <c r="C79" s="388"/>
      <c r="D79" s="389"/>
      <c r="E79" s="25"/>
      <c r="F79" s="66"/>
    </row>
    <row r="80" spans="1:6">
      <c r="A80" s="260"/>
      <c r="B80" s="387" t="s">
        <v>100</v>
      </c>
      <c r="C80" s="388"/>
      <c r="D80" s="389"/>
      <c r="E80" s="25"/>
      <c r="F80" s="66"/>
    </row>
    <row r="81" spans="1:6">
      <c r="A81" s="260"/>
      <c r="B81" s="73" t="s">
        <v>113</v>
      </c>
      <c r="C81" s="71"/>
      <c r="D81" s="72"/>
      <c r="E81" s="25">
        <v>1</v>
      </c>
      <c r="F81" s="66">
        <v>897</v>
      </c>
    </row>
    <row r="82" spans="1:6">
      <c r="A82" s="260"/>
      <c r="B82" s="387" t="s">
        <v>101</v>
      </c>
      <c r="C82" s="388"/>
      <c r="D82" s="389"/>
      <c r="E82" s="25"/>
      <c r="F82" s="66"/>
    </row>
    <row r="83" spans="1:6">
      <c r="A83" s="260"/>
      <c r="B83" s="387" t="s">
        <v>102</v>
      </c>
      <c r="C83" s="388"/>
      <c r="D83" s="389"/>
      <c r="E83" s="25"/>
      <c r="F83" s="66"/>
    </row>
    <row r="84" spans="1:6">
      <c r="A84" s="70" t="s">
        <v>82</v>
      </c>
      <c r="B84" s="392" t="s">
        <v>103</v>
      </c>
      <c r="C84" s="393"/>
      <c r="D84" s="394"/>
      <c r="E84" s="25">
        <f>1</f>
        <v>1</v>
      </c>
      <c r="F84" s="66">
        <v>2840</v>
      </c>
    </row>
    <row r="85" spans="1:6">
      <c r="A85" s="260" t="s">
        <v>83</v>
      </c>
      <c r="B85" s="395" t="s">
        <v>104</v>
      </c>
      <c r="C85" s="390"/>
      <c r="D85" s="391"/>
      <c r="E85" s="25"/>
      <c r="F85" s="66"/>
    </row>
    <row r="86" spans="1:6">
      <c r="A86" s="260"/>
      <c r="B86" s="384" t="s">
        <v>119</v>
      </c>
      <c r="C86" s="385"/>
      <c r="D86" s="386"/>
      <c r="E86" s="25">
        <v>5</v>
      </c>
      <c r="F86" s="66">
        <v>2840</v>
      </c>
    </row>
    <row r="87" spans="1:6">
      <c r="A87" s="404"/>
      <c r="B87" s="384" t="s">
        <v>116</v>
      </c>
      <c r="C87" s="385"/>
      <c r="D87" s="386"/>
      <c r="E87" s="22"/>
      <c r="F87" s="66"/>
    </row>
    <row r="88" spans="1:6">
      <c r="A88" s="260" t="s">
        <v>84</v>
      </c>
      <c r="B88" s="387" t="s">
        <v>105</v>
      </c>
      <c r="C88" s="388"/>
      <c r="D88" s="389"/>
      <c r="E88" s="25"/>
      <c r="F88" s="66"/>
    </row>
    <row r="89" spans="1:6">
      <c r="A89" s="260"/>
      <c r="B89" s="387" t="s">
        <v>106</v>
      </c>
      <c r="C89" s="388"/>
      <c r="D89" s="389"/>
      <c r="E89" s="25"/>
      <c r="F89" s="66"/>
    </row>
    <row r="90" spans="1:6">
      <c r="A90" s="260"/>
      <c r="B90" s="387" t="s">
        <v>107</v>
      </c>
      <c r="C90" s="388"/>
      <c r="D90" s="389"/>
      <c r="E90" s="25"/>
      <c r="F90" s="66"/>
    </row>
    <row r="91" spans="1:6" ht="32.25" customHeight="1">
      <c r="A91" s="260"/>
      <c r="B91" s="384" t="s">
        <v>120</v>
      </c>
      <c r="C91" s="390"/>
      <c r="D91" s="391"/>
      <c r="E91" s="25"/>
      <c r="F91" s="66"/>
    </row>
    <row r="92" spans="1:6">
      <c r="A92" s="260"/>
      <c r="B92" s="387" t="s">
        <v>108</v>
      </c>
      <c r="C92" s="388"/>
      <c r="D92" s="389"/>
      <c r="E92" s="25"/>
      <c r="F92" s="66"/>
    </row>
    <row r="93" spans="1:6">
      <c r="A93" s="260"/>
      <c r="B93" s="387" t="s">
        <v>109</v>
      </c>
      <c r="C93" s="388"/>
      <c r="D93" s="389"/>
      <c r="E93" s="25"/>
      <c r="F93" s="66"/>
    </row>
    <row r="94" spans="1:6">
      <c r="A94" s="9"/>
      <c r="B94" s="9"/>
      <c r="C94" s="9"/>
      <c r="D94" s="60"/>
      <c r="E94" s="3"/>
      <c r="F94" s="10">
        <f>SUM(F4:F93)</f>
        <v>28400</v>
      </c>
    </row>
  </sheetData>
  <mergeCells count="107">
    <mergeCell ref="A71:A83"/>
    <mergeCell ref="B71:D71"/>
    <mergeCell ref="B72:D72"/>
    <mergeCell ref="B73:D73"/>
    <mergeCell ref="B74:D74"/>
    <mergeCell ref="B75:D75"/>
    <mergeCell ref="B76:D76"/>
    <mergeCell ref="B77:D77"/>
    <mergeCell ref="B78:D78"/>
    <mergeCell ref="B79:D79"/>
    <mergeCell ref="B80:D80"/>
    <mergeCell ref="B82:D82"/>
    <mergeCell ref="B83:D83"/>
    <mergeCell ref="B92:D92"/>
    <mergeCell ref="B93:D93"/>
    <mergeCell ref="B84:D84"/>
    <mergeCell ref="A85:A87"/>
    <mergeCell ref="B85:D85"/>
    <mergeCell ref="B86:D86"/>
    <mergeCell ref="B87:D87"/>
    <mergeCell ref="A88:A93"/>
    <mergeCell ref="B88:D88"/>
    <mergeCell ref="B89:D89"/>
    <mergeCell ref="B90:D90"/>
    <mergeCell ref="B91:D91"/>
    <mergeCell ref="B68:D68"/>
    <mergeCell ref="A53:A54"/>
    <mergeCell ref="B53:D53"/>
    <mergeCell ref="B54:D54"/>
    <mergeCell ref="A55:F55"/>
    <mergeCell ref="A56:A59"/>
    <mergeCell ref="B56:D56"/>
    <mergeCell ref="B57:D57"/>
    <mergeCell ref="B58:D58"/>
    <mergeCell ref="B59:D59"/>
    <mergeCell ref="A60:A62"/>
    <mergeCell ref="B60:D60"/>
    <mergeCell ref="B61:D61"/>
    <mergeCell ref="B62:D62"/>
    <mergeCell ref="A63:F63"/>
    <mergeCell ref="A64:A70"/>
    <mergeCell ref="B64:D64"/>
    <mergeCell ref="B65:D65"/>
    <mergeCell ref="B66:D66"/>
    <mergeCell ref="B67:D67"/>
    <mergeCell ref="B69:D69"/>
    <mergeCell ref="B70:D70"/>
    <mergeCell ref="A47:A52"/>
    <mergeCell ref="B47:D47"/>
    <mergeCell ref="B48:D48"/>
    <mergeCell ref="B49:D49"/>
    <mergeCell ref="B50:D50"/>
    <mergeCell ref="B51:D51"/>
    <mergeCell ref="B52:D52"/>
    <mergeCell ref="A41:A45"/>
    <mergeCell ref="B41:D41"/>
    <mergeCell ref="B42:D42"/>
    <mergeCell ref="B43:D43"/>
    <mergeCell ref="B44:D44"/>
    <mergeCell ref="B45:D45"/>
    <mergeCell ref="A34:A40"/>
    <mergeCell ref="B34:D34"/>
    <mergeCell ref="B35:D35"/>
    <mergeCell ref="B36:D36"/>
    <mergeCell ref="B37:D37"/>
    <mergeCell ref="B38:D38"/>
    <mergeCell ref="B39:D39"/>
    <mergeCell ref="B40:D40"/>
    <mergeCell ref="B46:D46"/>
    <mergeCell ref="A24:F24"/>
    <mergeCell ref="A25:A33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A19:A22"/>
    <mergeCell ref="B19:D19"/>
    <mergeCell ref="B20:D20"/>
    <mergeCell ref="B21:D21"/>
    <mergeCell ref="B22:D22"/>
    <mergeCell ref="B23:D23"/>
    <mergeCell ref="A15:A16"/>
    <mergeCell ref="B15:D15"/>
    <mergeCell ref="B16:D16"/>
    <mergeCell ref="A17:A18"/>
    <mergeCell ref="B17:D17"/>
    <mergeCell ref="B18:D18"/>
    <mergeCell ref="A10:A14"/>
    <mergeCell ref="B10:D10"/>
    <mergeCell ref="B11:D11"/>
    <mergeCell ref="B12:D12"/>
    <mergeCell ref="B13:D13"/>
    <mergeCell ref="B14:D14"/>
    <mergeCell ref="B2:D2"/>
    <mergeCell ref="A3:F3"/>
    <mergeCell ref="A4:A9"/>
    <mergeCell ref="B4:D4"/>
    <mergeCell ref="B5:D5"/>
    <mergeCell ref="B6:D6"/>
    <mergeCell ref="B7:D7"/>
    <mergeCell ref="B8:D8"/>
    <mergeCell ref="B9:D9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93"/>
  <sheetViews>
    <sheetView workbookViewId="0">
      <selection activeCell="I12" sqref="I12"/>
    </sheetView>
  </sheetViews>
  <sheetFormatPr defaultRowHeight="15"/>
  <cols>
    <col min="1" max="1" width="14" customWidth="1"/>
    <col min="4" max="4" width="60.28515625" customWidth="1"/>
    <col min="5" max="5" width="11.5703125" customWidth="1"/>
    <col min="6" max="6" width="12.28515625" customWidth="1"/>
  </cols>
  <sheetData>
    <row r="1" spans="1:6">
      <c r="A1" s="7"/>
      <c r="B1" s="21" t="s">
        <v>174</v>
      </c>
      <c r="C1" s="21"/>
      <c r="D1" s="52"/>
      <c r="E1" s="2"/>
      <c r="F1" s="11"/>
    </row>
    <row r="2" spans="1:6" ht="30">
      <c r="A2" s="68" t="s">
        <v>20</v>
      </c>
      <c r="B2" s="412" t="s">
        <v>6</v>
      </c>
      <c r="C2" s="413"/>
      <c r="D2" s="414"/>
      <c r="E2" s="67" t="s">
        <v>117</v>
      </c>
      <c r="F2" s="67" t="s">
        <v>118</v>
      </c>
    </row>
    <row r="3" spans="1:6">
      <c r="A3" s="276" t="s">
        <v>42</v>
      </c>
      <c r="B3" s="276"/>
      <c r="C3" s="276"/>
      <c r="D3" s="276"/>
      <c r="E3" s="276"/>
      <c r="F3" s="276"/>
    </row>
    <row r="4" spans="1:6">
      <c r="A4" s="365" t="s">
        <v>21</v>
      </c>
      <c r="B4" s="395" t="s">
        <v>22</v>
      </c>
      <c r="C4" s="390"/>
      <c r="D4" s="391"/>
      <c r="E4" s="13"/>
      <c r="F4" s="66"/>
    </row>
    <row r="5" spans="1:6">
      <c r="A5" s="365"/>
      <c r="B5" s="395" t="s">
        <v>23</v>
      </c>
      <c r="C5" s="390"/>
      <c r="D5" s="391"/>
      <c r="E5" s="13">
        <f>1</f>
        <v>1</v>
      </c>
      <c r="F5" s="66"/>
    </row>
    <row r="6" spans="1:6">
      <c r="A6" s="365"/>
      <c r="B6" s="395" t="s">
        <v>24</v>
      </c>
      <c r="C6" s="390"/>
      <c r="D6" s="391"/>
      <c r="E6" s="13"/>
      <c r="F6" s="66"/>
    </row>
    <row r="7" spans="1:6">
      <c r="A7" s="365"/>
      <c r="B7" s="395" t="s">
        <v>25</v>
      </c>
      <c r="C7" s="390"/>
      <c r="D7" s="391"/>
      <c r="E7" s="13"/>
      <c r="F7" s="66"/>
    </row>
    <row r="8" spans="1:6">
      <c r="A8" s="365"/>
      <c r="B8" s="395" t="s">
        <v>14</v>
      </c>
      <c r="C8" s="390"/>
      <c r="D8" s="391"/>
      <c r="E8" s="13"/>
      <c r="F8" s="66"/>
    </row>
    <row r="9" spans="1:6">
      <c r="A9" s="365"/>
      <c r="B9" s="395" t="s">
        <v>26</v>
      </c>
      <c r="C9" s="390"/>
      <c r="D9" s="391"/>
      <c r="E9" s="13"/>
      <c r="F9" s="66"/>
    </row>
    <row r="10" spans="1:6">
      <c r="A10" s="365" t="s">
        <v>27</v>
      </c>
      <c r="B10" s="415" t="s">
        <v>19</v>
      </c>
      <c r="C10" s="416"/>
      <c r="D10" s="417"/>
      <c r="E10" s="25"/>
      <c r="F10" s="66"/>
    </row>
    <row r="11" spans="1:6">
      <c r="A11" s="365"/>
      <c r="B11" s="387" t="s">
        <v>18</v>
      </c>
      <c r="C11" s="388"/>
      <c r="D11" s="389"/>
      <c r="E11" s="25"/>
      <c r="F11" s="66"/>
    </row>
    <row r="12" spans="1:6">
      <c r="A12" s="365"/>
      <c r="B12" s="387" t="s">
        <v>30</v>
      </c>
      <c r="C12" s="388"/>
      <c r="D12" s="389"/>
      <c r="E12" s="25"/>
      <c r="F12" s="66"/>
    </row>
    <row r="13" spans="1:6">
      <c r="A13" s="365"/>
      <c r="B13" s="399" t="s">
        <v>13</v>
      </c>
      <c r="C13" s="400"/>
      <c r="D13" s="401"/>
      <c r="E13" s="25"/>
      <c r="F13" s="66"/>
    </row>
    <row r="14" spans="1:6">
      <c r="A14" s="365"/>
      <c r="B14" s="399" t="s">
        <v>31</v>
      </c>
      <c r="C14" s="400"/>
      <c r="D14" s="401"/>
      <c r="E14" s="25"/>
      <c r="F14" s="66"/>
    </row>
    <row r="15" spans="1:6">
      <c r="A15" s="405" t="s">
        <v>28</v>
      </c>
      <c r="B15" s="409" t="s">
        <v>111</v>
      </c>
      <c r="C15" s="410"/>
      <c r="D15" s="411"/>
      <c r="E15" s="25"/>
      <c r="F15" s="66"/>
    </row>
    <row r="16" spans="1:6">
      <c r="A16" s="405"/>
      <c r="B16" s="399" t="s">
        <v>32</v>
      </c>
      <c r="C16" s="400"/>
      <c r="D16" s="401"/>
      <c r="E16" s="25"/>
      <c r="F16" s="66"/>
    </row>
    <row r="17" spans="1:6">
      <c r="A17" s="365" t="s">
        <v>29</v>
      </c>
      <c r="B17" s="387" t="s">
        <v>33</v>
      </c>
      <c r="C17" s="388"/>
      <c r="D17" s="389"/>
      <c r="E17" s="25"/>
      <c r="F17" s="66"/>
    </row>
    <row r="18" spans="1:6">
      <c r="A18" s="365"/>
      <c r="B18" s="387" t="s">
        <v>34</v>
      </c>
      <c r="C18" s="388"/>
      <c r="D18" s="389"/>
      <c r="E18" s="25">
        <f>1</f>
        <v>1</v>
      </c>
      <c r="F18" s="66">
        <f>2675</f>
        <v>2675</v>
      </c>
    </row>
    <row r="19" spans="1:6">
      <c r="A19" s="365" t="s">
        <v>15</v>
      </c>
      <c r="B19" s="387" t="s">
        <v>12</v>
      </c>
      <c r="C19" s="388"/>
      <c r="D19" s="389"/>
      <c r="E19" s="25"/>
      <c r="F19" s="66"/>
    </row>
    <row r="20" spans="1:6">
      <c r="A20" s="365"/>
      <c r="B20" s="387" t="s">
        <v>35</v>
      </c>
      <c r="C20" s="388"/>
      <c r="D20" s="389"/>
      <c r="E20" s="25"/>
      <c r="F20" s="66"/>
    </row>
    <row r="21" spans="1:6">
      <c r="A21" s="365"/>
      <c r="B21" s="387" t="s">
        <v>36</v>
      </c>
      <c r="C21" s="388"/>
      <c r="D21" s="389"/>
      <c r="E21" s="25">
        <f>1</f>
        <v>1</v>
      </c>
      <c r="F21" s="66">
        <f>8025</f>
        <v>8025</v>
      </c>
    </row>
    <row r="22" spans="1:6">
      <c r="A22" s="365"/>
      <c r="B22" s="387" t="s">
        <v>37</v>
      </c>
      <c r="C22" s="388"/>
      <c r="D22" s="389"/>
      <c r="E22" s="25"/>
      <c r="F22" s="66"/>
    </row>
    <row r="23" spans="1:6" ht="30">
      <c r="A23" s="69" t="s">
        <v>8</v>
      </c>
      <c r="B23" s="406" t="s">
        <v>40</v>
      </c>
      <c r="C23" s="407"/>
      <c r="D23" s="408"/>
      <c r="E23" s="25">
        <f>1</f>
        <v>1</v>
      </c>
      <c r="F23" s="66">
        <f>5350</f>
        <v>5350</v>
      </c>
    </row>
    <row r="24" spans="1:6">
      <c r="A24" s="402" t="s">
        <v>41</v>
      </c>
      <c r="B24" s="402"/>
      <c r="C24" s="402"/>
      <c r="D24" s="402"/>
      <c r="E24" s="402"/>
      <c r="F24" s="402"/>
    </row>
    <row r="25" spans="1:6">
      <c r="A25" s="260" t="s">
        <v>43</v>
      </c>
      <c r="B25" s="387" t="s">
        <v>49</v>
      </c>
      <c r="C25" s="388"/>
      <c r="D25" s="389"/>
      <c r="E25" s="25"/>
      <c r="F25" s="66"/>
    </row>
    <row r="26" spans="1:6">
      <c r="A26" s="260"/>
      <c r="B26" s="387" t="s">
        <v>50</v>
      </c>
      <c r="C26" s="388"/>
      <c r="D26" s="389"/>
      <c r="E26" s="25"/>
      <c r="F26" s="66"/>
    </row>
    <row r="27" spans="1:6">
      <c r="A27" s="260"/>
      <c r="B27" s="387" t="s">
        <v>51</v>
      </c>
      <c r="C27" s="388"/>
      <c r="D27" s="389"/>
      <c r="E27" s="25"/>
      <c r="F27" s="66"/>
    </row>
    <row r="28" spans="1:6">
      <c r="A28" s="260"/>
      <c r="B28" s="387" t="s">
        <v>52</v>
      </c>
      <c r="C28" s="388"/>
      <c r="D28" s="389"/>
      <c r="E28" s="25"/>
      <c r="F28" s="66"/>
    </row>
    <row r="29" spans="1:6">
      <c r="A29" s="260"/>
      <c r="B29" s="387" t="s">
        <v>53</v>
      </c>
      <c r="C29" s="388"/>
      <c r="D29" s="389"/>
      <c r="E29" s="25"/>
      <c r="F29" s="66"/>
    </row>
    <row r="30" spans="1:6">
      <c r="A30" s="260"/>
      <c r="B30" s="396" t="s">
        <v>54</v>
      </c>
      <c r="C30" s="397"/>
      <c r="D30" s="398"/>
      <c r="E30" s="25"/>
      <c r="F30" s="66"/>
    </row>
    <row r="31" spans="1:6">
      <c r="A31" s="260"/>
      <c r="B31" s="387" t="s">
        <v>14</v>
      </c>
      <c r="C31" s="388"/>
      <c r="D31" s="389"/>
      <c r="E31" s="25"/>
      <c r="F31" s="66"/>
    </row>
    <row r="32" spans="1:6">
      <c r="A32" s="260"/>
      <c r="B32" s="396" t="s">
        <v>40</v>
      </c>
      <c r="C32" s="397"/>
      <c r="D32" s="398"/>
      <c r="E32" s="25">
        <f>1</f>
        <v>1</v>
      </c>
      <c r="F32" s="66">
        <f>5350</f>
        <v>5350</v>
      </c>
    </row>
    <row r="33" spans="1:6">
      <c r="A33" s="260"/>
      <c r="B33" s="399" t="s">
        <v>8</v>
      </c>
      <c r="C33" s="400"/>
      <c r="D33" s="401"/>
      <c r="E33" s="25"/>
      <c r="F33" s="66"/>
    </row>
    <row r="34" spans="1:6">
      <c r="A34" s="260" t="s">
        <v>44</v>
      </c>
      <c r="B34" s="387" t="s">
        <v>55</v>
      </c>
      <c r="C34" s="388"/>
      <c r="D34" s="389"/>
      <c r="E34" s="25"/>
      <c r="F34" s="66"/>
    </row>
    <row r="35" spans="1:6">
      <c r="A35" s="260"/>
      <c r="B35" s="387" t="s">
        <v>56</v>
      </c>
      <c r="C35" s="388"/>
      <c r="D35" s="389"/>
      <c r="E35" s="25"/>
      <c r="F35" s="66"/>
    </row>
    <row r="36" spans="1:6">
      <c r="A36" s="260"/>
      <c r="B36" s="387" t="s">
        <v>57</v>
      </c>
      <c r="C36" s="388"/>
      <c r="D36" s="389"/>
      <c r="E36" s="25"/>
      <c r="F36" s="66"/>
    </row>
    <row r="37" spans="1:6">
      <c r="A37" s="260"/>
      <c r="B37" s="387" t="s">
        <v>36</v>
      </c>
      <c r="C37" s="388"/>
      <c r="D37" s="389"/>
      <c r="E37" s="25"/>
      <c r="F37" s="66"/>
    </row>
    <row r="38" spans="1:6">
      <c r="A38" s="260"/>
      <c r="B38" s="387" t="s">
        <v>58</v>
      </c>
      <c r="C38" s="388"/>
      <c r="D38" s="389"/>
      <c r="E38" s="25"/>
      <c r="F38" s="66"/>
    </row>
    <row r="39" spans="1:6">
      <c r="A39" s="260"/>
      <c r="B39" s="387" t="s">
        <v>59</v>
      </c>
      <c r="C39" s="388"/>
      <c r="D39" s="389"/>
      <c r="E39" s="25"/>
      <c r="F39" s="66"/>
    </row>
    <row r="40" spans="1:6">
      <c r="A40" s="260"/>
      <c r="B40" s="387" t="s">
        <v>60</v>
      </c>
      <c r="C40" s="388"/>
      <c r="D40" s="389"/>
      <c r="E40" s="25"/>
      <c r="F40" s="66"/>
    </row>
    <row r="41" spans="1:6">
      <c r="A41" s="260" t="s">
        <v>45</v>
      </c>
      <c r="B41" s="387" t="s">
        <v>38</v>
      </c>
      <c r="C41" s="388"/>
      <c r="D41" s="389"/>
      <c r="E41" s="25"/>
      <c r="F41" s="66"/>
    </row>
    <row r="42" spans="1:6">
      <c r="A42" s="260"/>
      <c r="B42" s="387" t="s">
        <v>61</v>
      </c>
      <c r="C42" s="388"/>
      <c r="D42" s="389"/>
      <c r="E42" s="25"/>
      <c r="F42" s="66"/>
    </row>
    <row r="43" spans="1:6">
      <c r="A43" s="260"/>
      <c r="B43" s="387" t="s">
        <v>39</v>
      </c>
      <c r="C43" s="388"/>
      <c r="D43" s="389"/>
      <c r="E43" s="25"/>
      <c r="F43" s="66"/>
    </row>
    <row r="44" spans="1:6">
      <c r="A44" s="260"/>
      <c r="B44" s="387" t="s">
        <v>62</v>
      </c>
      <c r="C44" s="388"/>
      <c r="D44" s="389"/>
      <c r="E44" s="25"/>
      <c r="F44" s="66"/>
    </row>
    <row r="45" spans="1:6">
      <c r="A45" s="260"/>
      <c r="B45" s="387" t="s">
        <v>63</v>
      </c>
      <c r="C45" s="388"/>
      <c r="D45" s="389"/>
      <c r="E45" s="25"/>
      <c r="F45" s="66"/>
    </row>
    <row r="46" spans="1:6" ht="30">
      <c r="A46" s="27" t="s">
        <v>46</v>
      </c>
      <c r="B46" s="395" t="s">
        <v>64</v>
      </c>
      <c r="C46" s="390"/>
      <c r="D46" s="391"/>
      <c r="E46" s="25">
        <f>1</f>
        <v>1</v>
      </c>
      <c r="F46" s="66">
        <f>2300</f>
        <v>2300</v>
      </c>
    </row>
    <row r="47" spans="1:6">
      <c r="A47" s="260" t="s">
        <v>47</v>
      </c>
      <c r="B47" s="387" t="s">
        <v>65</v>
      </c>
      <c r="C47" s="388"/>
      <c r="D47" s="389"/>
      <c r="E47" s="25"/>
      <c r="F47" s="66"/>
    </row>
    <row r="48" spans="1:6">
      <c r="A48" s="260"/>
      <c r="B48" s="387" t="s">
        <v>66</v>
      </c>
      <c r="C48" s="388"/>
      <c r="D48" s="389"/>
      <c r="E48" s="25"/>
      <c r="F48" s="66"/>
    </row>
    <row r="49" spans="1:6">
      <c r="A49" s="260"/>
      <c r="B49" s="387" t="s">
        <v>67</v>
      </c>
      <c r="C49" s="388"/>
      <c r="D49" s="389"/>
      <c r="E49" s="25"/>
      <c r="F49" s="66"/>
    </row>
    <row r="50" spans="1:6">
      <c r="A50" s="260"/>
      <c r="B50" s="387" t="s">
        <v>68</v>
      </c>
      <c r="C50" s="388"/>
      <c r="D50" s="389"/>
      <c r="E50" s="25"/>
      <c r="F50" s="66"/>
    </row>
    <row r="51" spans="1:6">
      <c r="A51" s="260"/>
      <c r="B51" s="387" t="s">
        <v>69</v>
      </c>
      <c r="C51" s="388"/>
      <c r="D51" s="389"/>
      <c r="E51" s="25"/>
      <c r="F51" s="66"/>
    </row>
    <row r="52" spans="1:6">
      <c r="A52" s="260"/>
      <c r="B52" s="387" t="s">
        <v>70</v>
      </c>
      <c r="C52" s="388"/>
      <c r="D52" s="389"/>
      <c r="E52" s="25"/>
      <c r="F52" s="66"/>
    </row>
    <row r="53" spans="1:6">
      <c r="A53" s="260" t="s">
        <v>48</v>
      </c>
      <c r="B53" s="387" t="s">
        <v>71</v>
      </c>
      <c r="C53" s="388"/>
      <c r="D53" s="389"/>
      <c r="E53" s="25">
        <f>1</f>
        <v>1</v>
      </c>
      <c r="F53" s="66">
        <f>10700</f>
        <v>10700</v>
      </c>
    </row>
    <row r="54" spans="1:6">
      <c r="A54" s="260"/>
      <c r="B54" s="387" t="s">
        <v>72</v>
      </c>
      <c r="C54" s="388"/>
      <c r="D54" s="389"/>
      <c r="E54" s="25"/>
      <c r="F54" s="66"/>
    </row>
    <row r="55" spans="1:6">
      <c r="A55" s="402" t="s">
        <v>73</v>
      </c>
      <c r="B55" s="402"/>
      <c r="C55" s="402"/>
      <c r="D55" s="402"/>
      <c r="E55" s="402"/>
      <c r="F55" s="402"/>
    </row>
    <row r="56" spans="1:6">
      <c r="A56" s="260" t="s">
        <v>74</v>
      </c>
      <c r="B56" s="387" t="s">
        <v>56</v>
      </c>
      <c r="C56" s="388"/>
      <c r="D56" s="389"/>
      <c r="E56" s="13"/>
      <c r="F56" s="66"/>
    </row>
    <row r="57" spans="1:6">
      <c r="A57" s="260"/>
      <c r="B57" s="387" t="s">
        <v>57</v>
      </c>
      <c r="C57" s="388"/>
      <c r="D57" s="389"/>
      <c r="E57" s="13"/>
      <c r="F57" s="66"/>
    </row>
    <row r="58" spans="1:6">
      <c r="A58" s="260"/>
      <c r="B58" s="387" t="s">
        <v>66</v>
      </c>
      <c r="C58" s="388"/>
      <c r="D58" s="389"/>
      <c r="E58" s="13"/>
      <c r="F58" s="66"/>
    </row>
    <row r="59" spans="1:6">
      <c r="A59" s="260"/>
      <c r="B59" s="387" t="s">
        <v>68</v>
      </c>
      <c r="C59" s="388"/>
      <c r="D59" s="389"/>
      <c r="E59" s="13"/>
      <c r="F59" s="66"/>
    </row>
    <row r="60" spans="1:6">
      <c r="A60" s="247" t="s">
        <v>75</v>
      </c>
      <c r="B60" s="395" t="s">
        <v>76</v>
      </c>
      <c r="C60" s="390"/>
      <c r="D60" s="391"/>
      <c r="E60" s="16"/>
      <c r="F60" s="66"/>
    </row>
    <row r="61" spans="1:6">
      <c r="A61" s="248"/>
      <c r="B61" s="395" t="s">
        <v>77</v>
      </c>
      <c r="C61" s="390"/>
      <c r="D61" s="391"/>
      <c r="E61" s="16"/>
      <c r="F61" s="66"/>
    </row>
    <row r="62" spans="1:6">
      <c r="A62" s="249"/>
      <c r="B62" s="406" t="s">
        <v>78</v>
      </c>
      <c r="C62" s="407"/>
      <c r="D62" s="408"/>
      <c r="E62" s="17"/>
      <c r="F62" s="66"/>
    </row>
    <row r="63" spans="1:6">
      <c r="A63" s="304" t="s">
        <v>79</v>
      </c>
      <c r="B63" s="304"/>
      <c r="C63" s="304"/>
      <c r="D63" s="304"/>
      <c r="E63" s="304"/>
      <c r="F63" s="304"/>
    </row>
    <row r="64" spans="1:6">
      <c r="A64" s="260" t="s">
        <v>80</v>
      </c>
      <c r="B64" s="387" t="s">
        <v>85</v>
      </c>
      <c r="C64" s="388"/>
      <c r="D64" s="389"/>
      <c r="E64" s="25"/>
      <c r="F64" s="66"/>
    </row>
    <row r="65" spans="1:6">
      <c r="A65" s="260"/>
      <c r="B65" s="387" t="s">
        <v>17</v>
      </c>
      <c r="C65" s="388"/>
      <c r="D65" s="389"/>
      <c r="E65" s="25"/>
      <c r="F65" s="66"/>
    </row>
    <row r="66" spans="1:6">
      <c r="A66" s="260"/>
      <c r="B66" s="387" t="s">
        <v>86</v>
      </c>
      <c r="C66" s="388"/>
      <c r="D66" s="389"/>
      <c r="E66" s="25">
        <f>1</f>
        <v>1</v>
      </c>
      <c r="F66" s="66">
        <f>4237</f>
        <v>4237</v>
      </c>
    </row>
    <row r="67" spans="1:6">
      <c r="A67" s="260"/>
      <c r="B67" s="387" t="s">
        <v>87</v>
      </c>
      <c r="C67" s="388"/>
      <c r="D67" s="389"/>
      <c r="E67" s="25">
        <f>20</f>
        <v>20</v>
      </c>
      <c r="F67" s="66">
        <f>1113</f>
        <v>1113</v>
      </c>
    </row>
    <row r="68" spans="1:6">
      <c r="A68" s="260"/>
      <c r="B68" s="387" t="s">
        <v>88</v>
      </c>
      <c r="C68" s="388"/>
      <c r="D68" s="389"/>
      <c r="E68" s="25"/>
      <c r="F68" s="66"/>
    </row>
    <row r="69" spans="1:6">
      <c r="A69" s="260"/>
      <c r="B69" s="387" t="s">
        <v>89</v>
      </c>
      <c r="C69" s="388"/>
      <c r="D69" s="389"/>
      <c r="E69" s="25"/>
      <c r="F69" s="66"/>
    </row>
    <row r="70" spans="1:6">
      <c r="A70" s="260"/>
      <c r="B70" s="387" t="s">
        <v>90</v>
      </c>
      <c r="C70" s="388"/>
      <c r="D70" s="389"/>
      <c r="E70" s="25"/>
      <c r="F70" s="66"/>
    </row>
    <row r="71" spans="1:6">
      <c r="A71" s="260" t="s">
        <v>81</v>
      </c>
      <c r="B71" s="387" t="s">
        <v>91</v>
      </c>
      <c r="C71" s="388"/>
      <c r="D71" s="389"/>
      <c r="E71" s="25"/>
      <c r="F71" s="66"/>
    </row>
    <row r="72" spans="1:6">
      <c r="A72" s="260"/>
      <c r="B72" s="387" t="s">
        <v>92</v>
      </c>
      <c r="C72" s="388"/>
      <c r="D72" s="389"/>
      <c r="E72" s="25"/>
      <c r="F72" s="66"/>
    </row>
    <row r="73" spans="1:6">
      <c r="A73" s="260"/>
      <c r="B73" s="387" t="s">
        <v>93</v>
      </c>
      <c r="C73" s="388"/>
      <c r="D73" s="389"/>
      <c r="E73" s="25"/>
      <c r="F73" s="66"/>
    </row>
    <row r="74" spans="1:6">
      <c r="A74" s="260"/>
      <c r="B74" s="387" t="s">
        <v>94</v>
      </c>
      <c r="C74" s="388"/>
      <c r="D74" s="389"/>
      <c r="E74" s="25">
        <f>3</f>
        <v>3</v>
      </c>
      <c r="F74" s="66">
        <f>5350</f>
        <v>5350</v>
      </c>
    </row>
    <row r="75" spans="1:6">
      <c r="A75" s="260"/>
      <c r="B75" s="387" t="s">
        <v>95</v>
      </c>
      <c r="C75" s="388"/>
      <c r="D75" s="389"/>
      <c r="E75" s="25"/>
      <c r="F75" s="66"/>
    </row>
    <row r="76" spans="1:6">
      <c r="A76" s="260"/>
      <c r="B76" s="387" t="s">
        <v>96</v>
      </c>
      <c r="C76" s="388"/>
      <c r="D76" s="389"/>
      <c r="E76" s="25"/>
      <c r="F76" s="66"/>
    </row>
    <row r="77" spans="1:6">
      <c r="A77" s="260"/>
      <c r="B77" s="387" t="s">
        <v>97</v>
      </c>
      <c r="C77" s="388"/>
      <c r="D77" s="389"/>
      <c r="E77" s="25"/>
      <c r="F77" s="66"/>
    </row>
    <row r="78" spans="1:6">
      <c r="A78" s="260"/>
      <c r="B78" s="387" t="s">
        <v>98</v>
      </c>
      <c r="C78" s="388"/>
      <c r="D78" s="389"/>
      <c r="E78" s="25"/>
      <c r="F78" s="66"/>
    </row>
    <row r="79" spans="1:6">
      <c r="A79" s="260"/>
      <c r="B79" s="387" t="s">
        <v>99</v>
      </c>
      <c r="C79" s="388"/>
      <c r="D79" s="389"/>
      <c r="E79" s="25"/>
      <c r="F79" s="66"/>
    </row>
    <row r="80" spans="1:6">
      <c r="A80" s="260"/>
      <c r="B80" s="387" t="s">
        <v>100</v>
      </c>
      <c r="C80" s="388"/>
      <c r="D80" s="389"/>
      <c r="E80" s="25"/>
      <c r="F80" s="66"/>
    </row>
    <row r="81" spans="1:6">
      <c r="A81" s="260"/>
      <c r="B81" s="387" t="s">
        <v>101</v>
      </c>
      <c r="C81" s="388"/>
      <c r="D81" s="389"/>
      <c r="E81" s="25"/>
      <c r="F81" s="66"/>
    </row>
    <row r="82" spans="1:6">
      <c r="A82" s="260"/>
      <c r="B82" s="387" t="s">
        <v>102</v>
      </c>
      <c r="C82" s="388"/>
      <c r="D82" s="389"/>
      <c r="E82" s="25"/>
      <c r="F82" s="66"/>
    </row>
    <row r="83" spans="1:6">
      <c r="A83" s="70" t="s">
        <v>82</v>
      </c>
      <c r="B83" s="392" t="s">
        <v>103</v>
      </c>
      <c r="C83" s="393"/>
      <c r="D83" s="394"/>
      <c r="E83" s="25">
        <f>1</f>
        <v>1</v>
      </c>
      <c r="F83" s="66">
        <f>3675</f>
        <v>3675</v>
      </c>
    </row>
    <row r="84" spans="1:6">
      <c r="A84" s="260" t="s">
        <v>83</v>
      </c>
      <c r="B84" s="395" t="s">
        <v>104</v>
      </c>
      <c r="C84" s="390"/>
      <c r="D84" s="391"/>
      <c r="E84" s="25">
        <f>1</f>
        <v>1</v>
      </c>
      <c r="F84" s="66">
        <f>4725</f>
        <v>4725</v>
      </c>
    </row>
    <row r="85" spans="1:6">
      <c r="A85" s="260"/>
      <c r="B85" s="384" t="s">
        <v>119</v>
      </c>
      <c r="C85" s="385"/>
      <c r="D85" s="386"/>
      <c r="E85" s="25"/>
      <c r="F85" s="66"/>
    </row>
    <row r="86" spans="1:6">
      <c r="A86" s="404"/>
      <c r="B86" s="384" t="s">
        <v>116</v>
      </c>
      <c r="C86" s="385"/>
      <c r="D86" s="386"/>
      <c r="E86" s="22"/>
      <c r="F86" s="66"/>
    </row>
    <row r="87" spans="1:6">
      <c r="A87" s="260" t="s">
        <v>84</v>
      </c>
      <c r="B87" s="387" t="s">
        <v>105</v>
      </c>
      <c r="C87" s="388"/>
      <c r="D87" s="389"/>
      <c r="E87" s="25"/>
      <c r="F87" s="66"/>
    </row>
    <row r="88" spans="1:6">
      <c r="A88" s="260"/>
      <c r="B88" s="387" t="s">
        <v>106</v>
      </c>
      <c r="C88" s="388"/>
      <c r="D88" s="389"/>
      <c r="E88" s="25"/>
      <c r="F88" s="66"/>
    </row>
    <row r="89" spans="1:6">
      <c r="A89" s="260"/>
      <c r="B89" s="387" t="s">
        <v>107</v>
      </c>
      <c r="C89" s="388"/>
      <c r="D89" s="389"/>
      <c r="E89" s="25"/>
      <c r="F89" s="66"/>
    </row>
    <row r="90" spans="1:6" ht="32.25" customHeight="1">
      <c r="A90" s="260"/>
      <c r="B90" s="384" t="s">
        <v>120</v>
      </c>
      <c r="C90" s="390"/>
      <c r="D90" s="391"/>
      <c r="E90" s="25"/>
      <c r="F90" s="66"/>
    </row>
    <row r="91" spans="1:6">
      <c r="A91" s="260"/>
      <c r="B91" s="387" t="s">
        <v>108</v>
      </c>
      <c r="C91" s="388"/>
      <c r="D91" s="389"/>
      <c r="E91" s="25"/>
      <c r="F91" s="66"/>
    </row>
    <row r="92" spans="1:6">
      <c r="A92" s="260"/>
      <c r="B92" s="387" t="s">
        <v>109</v>
      </c>
      <c r="C92" s="388"/>
      <c r="D92" s="389"/>
      <c r="E92" s="25"/>
      <c r="F92" s="66"/>
    </row>
    <row r="93" spans="1:6">
      <c r="A93" s="9"/>
      <c r="B93" s="9"/>
      <c r="C93" s="9"/>
      <c r="D93" s="60"/>
      <c r="E93" s="3"/>
      <c r="F93" s="10">
        <f>SUM(F4:F92)</f>
        <v>53500</v>
      </c>
    </row>
  </sheetData>
  <mergeCells count="107">
    <mergeCell ref="A71:A82"/>
    <mergeCell ref="B71:D71"/>
    <mergeCell ref="B72:D72"/>
    <mergeCell ref="B73:D73"/>
    <mergeCell ref="B74:D74"/>
    <mergeCell ref="B75:D75"/>
    <mergeCell ref="B76:D76"/>
    <mergeCell ref="B77:D77"/>
    <mergeCell ref="B78:D78"/>
    <mergeCell ref="B79:D79"/>
    <mergeCell ref="B80:D80"/>
    <mergeCell ref="B81:D81"/>
    <mergeCell ref="B82:D82"/>
    <mergeCell ref="B91:D91"/>
    <mergeCell ref="B92:D92"/>
    <mergeCell ref="B83:D83"/>
    <mergeCell ref="A84:A86"/>
    <mergeCell ref="B84:D84"/>
    <mergeCell ref="B85:D85"/>
    <mergeCell ref="B86:D86"/>
    <mergeCell ref="A87:A92"/>
    <mergeCell ref="B87:D87"/>
    <mergeCell ref="B88:D88"/>
    <mergeCell ref="B89:D89"/>
    <mergeCell ref="B90:D90"/>
    <mergeCell ref="B68:D68"/>
    <mergeCell ref="A53:A54"/>
    <mergeCell ref="B53:D53"/>
    <mergeCell ref="B54:D54"/>
    <mergeCell ref="A55:F55"/>
    <mergeCell ref="A56:A59"/>
    <mergeCell ref="B56:D56"/>
    <mergeCell ref="B57:D57"/>
    <mergeCell ref="B58:D58"/>
    <mergeCell ref="B59:D59"/>
    <mergeCell ref="A60:A62"/>
    <mergeCell ref="B60:D60"/>
    <mergeCell ref="B61:D61"/>
    <mergeCell ref="B62:D62"/>
    <mergeCell ref="A63:F63"/>
    <mergeCell ref="A64:A70"/>
    <mergeCell ref="B64:D64"/>
    <mergeCell ref="B65:D65"/>
    <mergeCell ref="B66:D66"/>
    <mergeCell ref="B67:D67"/>
    <mergeCell ref="B69:D69"/>
    <mergeCell ref="B70:D70"/>
    <mergeCell ref="A47:A52"/>
    <mergeCell ref="B47:D47"/>
    <mergeCell ref="B48:D48"/>
    <mergeCell ref="B49:D49"/>
    <mergeCell ref="B50:D50"/>
    <mergeCell ref="B51:D51"/>
    <mergeCell ref="B52:D52"/>
    <mergeCell ref="A41:A45"/>
    <mergeCell ref="B41:D41"/>
    <mergeCell ref="B42:D42"/>
    <mergeCell ref="B43:D43"/>
    <mergeCell ref="B44:D44"/>
    <mergeCell ref="B45:D45"/>
    <mergeCell ref="A34:A40"/>
    <mergeCell ref="B34:D34"/>
    <mergeCell ref="B35:D35"/>
    <mergeCell ref="B36:D36"/>
    <mergeCell ref="B37:D37"/>
    <mergeCell ref="B38:D38"/>
    <mergeCell ref="B39:D39"/>
    <mergeCell ref="B40:D40"/>
    <mergeCell ref="B46:D46"/>
    <mergeCell ref="A24:F24"/>
    <mergeCell ref="A25:A33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A19:A22"/>
    <mergeCell ref="B19:D19"/>
    <mergeCell ref="B20:D20"/>
    <mergeCell ref="B21:D21"/>
    <mergeCell ref="B22:D22"/>
    <mergeCell ref="B23:D23"/>
    <mergeCell ref="A15:A16"/>
    <mergeCell ref="B15:D15"/>
    <mergeCell ref="B16:D16"/>
    <mergeCell ref="A17:A18"/>
    <mergeCell ref="B17:D17"/>
    <mergeCell ref="B18:D18"/>
    <mergeCell ref="A10:A14"/>
    <mergeCell ref="B10:D10"/>
    <mergeCell ref="B11:D11"/>
    <mergeCell ref="B12:D12"/>
    <mergeCell ref="B13:D13"/>
    <mergeCell ref="B14:D14"/>
    <mergeCell ref="B2:D2"/>
    <mergeCell ref="A3:F3"/>
    <mergeCell ref="A4:A9"/>
    <mergeCell ref="B4:D4"/>
    <mergeCell ref="B5:D5"/>
    <mergeCell ref="B6:D6"/>
    <mergeCell ref="B7:D7"/>
    <mergeCell ref="B8:D8"/>
    <mergeCell ref="B9:D9"/>
  </mergeCells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F93"/>
  <sheetViews>
    <sheetView workbookViewId="0">
      <selection sqref="A1:XFD93"/>
    </sheetView>
  </sheetViews>
  <sheetFormatPr defaultRowHeight="15"/>
  <sheetData>
    <row r="1" spans="1:6">
      <c r="A1" s="7"/>
      <c r="B1" s="21" t="s">
        <v>174</v>
      </c>
      <c r="C1" s="21"/>
      <c r="D1" s="52"/>
      <c r="E1" s="2"/>
      <c r="F1" s="11"/>
    </row>
    <row r="2" spans="1:6" ht="60">
      <c r="A2" s="68" t="s">
        <v>20</v>
      </c>
      <c r="B2" s="412" t="s">
        <v>6</v>
      </c>
      <c r="C2" s="413"/>
      <c r="D2" s="414"/>
      <c r="E2" s="67" t="s">
        <v>117</v>
      </c>
      <c r="F2" s="67" t="s">
        <v>118</v>
      </c>
    </row>
    <row r="3" spans="1:6">
      <c r="A3" s="276" t="s">
        <v>42</v>
      </c>
      <c r="B3" s="276"/>
      <c r="C3" s="276"/>
      <c r="D3" s="276"/>
      <c r="E3" s="276"/>
      <c r="F3" s="276"/>
    </row>
    <row r="4" spans="1:6">
      <c r="A4" s="365" t="s">
        <v>21</v>
      </c>
      <c r="B4" s="395" t="s">
        <v>22</v>
      </c>
      <c r="C4" s="390"/>
      <c r="D4" s="391"/>
      <c r="E4" s="13"/>
      <c r="F4" s="66"/>
    </row>
    <row r="5" spans="1:6">
      <c r="A5" s="365"/>
      <c r="B5" s="395" t="s">
        <v>23</v>
      </c>
      <c r="C5" s="390"/>
      <c r="D5" s="391"/>
      <c r="E5" s="13">
        <f>1</f>
        <v>1</v>
      </c>
      <c r="F5" s="66"/>
    </row>
    <row r="6" spans="1:6">
      <c r="A6" s="365"/>
      <c r="B6" s="395" t="s">
        <v>24</v>
      </c>
      <c r="C6" s="390"/>
      <c r="D6" s="391"/>
      <c r="E6" s="13"/>
      <c r="F6" s="66"/>
    </row>
    <row r="7" spans="1:6">
      <c r="A7" s="365"/>
      <c r="B7" s="395" t="s">
        <v>25</v>
      </c>
      <c r="C7" s="390"/>
      <c r="D7" s="391"/>
      <c r="E7" s="13"/>
      <c r="F7" s="66"/>
    </row>
    <row r="8" spans="1:6">
      <c r="A8" s="365"/>
      <c r="B8" s="395" t="s">
        <v>14</v>
      </c>
      <c r="C8" s="390"/>
      <c r="D8" s="391"/>
      <c r="E8" s="13"/>
      <c r="F8" s="66"/>
    </row>
    <row r="9" spans="1:6">
      <c r="A9" s="365"/>
      <c r="B9" s="395" t="s">
        <v>26</v>
      </c>
      <c r="C9" s="390"/>
      <c r="D9" s="391"/>
      <c r="E9" s="13"/>
      <c r="F9" s="66"/>
    </row>
    <row r="10" spans="1:6">
      <c r="A10" s="365" t="s">
        <v>27</v>
      </c>
      <c r="B10" s="415" t="s">
        <v>19</v>
      </c>
      <c r="C10" s="416"/>
      <c r="D10" s="417"/>
      <c r="E10" s="25"/>
      <c r="F10" s="66"/>
    </row>
    <row r="11" spans="1:6">
      <c r="A11" s="365"/>
      <c r="B11" s="387" t="s">
        <v>18</v>
      </c>
      <c r="C11" s="388"/>
      <c r="D11" s="389"/>
      <c r="E11" s="25"/>
      <c r="F11" s="66"/>
    </row>
    <row r="12" spans="1:6">
      <c r="A12" s="365"/>
      <c r="B12" s="387" t="s">
        <v>30</v>
      </c>
      <c r="C12" s="388"/>
      <c r="D12" s="389"/>
      <c r="E12" s="25"/>
      <c r="F12" s="66"/>
    </row>
    <row r="13" spans="1:6">
      <c r="A13" s="365"/>
      <c r="B13" s="399" t="s">
        <v>13</v>
      </c>
      <c r="C13" s="400"/>
      <c r="D13" s="401"/>
      <c r="E13" s="25"/>
      <c r="F13" s="66"/>
    </row>
    <row r="14" spans="1:6">
      <c r="A14" s="365"/>
      <c r="B14" s="399" t="s">
        <v>31</v>
      </c>
      <c r="C14" s="400"/>
      <c r="D14" s="401"/>
      <c r="E14" s="25"/>
      <c r="F14" s="66"/>
    </row>
    <row r="15" spans="1:6">
      <c r="A15" s="405" t="s">
        <v>28</v>
      </c>
      <c r="B15" s="409" t="s">
        <v>111</v>
      </c>
      <c r="C15" s="410"/>
      <c r="D15" s="411"/>
      <c r="E15" s="25"/>
      <c r="F15" s="66"/>
    </row>
    <row r="16" spans="1:6">
      <c r="A16" s="405"/>
      <c r="B16" s="399" t="s">
        <v>32</v>
      </c>
      <c r="C16" s="400"/>
      <c r="D16" s="401"/>
      <c r="E16" s="25"/>
      <c r="F16" s="66"/>
    </row>
    <row r="17" spans="1:6">
      <c r="A17" s="365" t="s">
        <v>29</v>
      </c>
      <c r="B17" s="387" t="s">
        <v>33</v>
      </c>
      <c r="C17" s="388"/>
      <c r="D17" s="389"/>
      <c r="E17" s="25"/>
      <c r="F17" s="66"/>
    </row>
    <row r="18" spans="1:6">
      <c r="A18" s="365"/>
      <c r="B18" s="387" t="s">
        <v>34</v>
      </c>
      <c r="C18" s="388"/>
      <c r="D18" s="389"/>
      <c r="E18" s="25">
        <f>1</f>
        <v>1</v>
      </c>
      <c r="F18" s="66">
        <f>2675</f>
        <v>2675</v>
      </c>
    </row>
    <row r="19" spans="1:6">
      <c r="A19" s="365" t="s">
        <v>15</v>
      </c>
      <c r="B19" s="387" t="s">
        <v>12</v>
      </c>
      <c r="C19" s="388"/>
      <c r="D19" s="389"/>
      <c r="E19" s="25"/>
      <c r="F19" s="66"/>
    </row>
    <row r="20" spans="1:6">
      <c r="A20" s="365"/>
      <c r="B20" s="387" t="s">
        <v>35</v>
      </c>
      <c r="C20" s="388"/>
      <c r="D20" s="389"/>
      <c r="E20" s="25"/>
      <c r="F20" s="66"/>
    </row>
    <row r="21" spans="1:6">
      <c r="A21" s="365"/>
      <c r="B21" s="387" t="s">
        <v>36</v>
      </c>
      <c r="C21" s="388"/>
      <c r="D21" s="389"/>
      <c r="E21" s="25">
        <f>1</f>
        <v>1</v>
      </c>
      <c r="F21" s="66">
        <f>8025</f>
        <v>8025</v>
      </c>
    </row>
    <row r="22" spans="1:6">
      <c r="A22" s="365"/>
      <c r="B22" s="387" t="s">
        <v>37</v>
      </c>
      <c r="C22" s="388"/>
      <c r="D22" s="389"/>
      <c r="E22" s="25"/>
      <c r="F22" s="66"/>
    </row>
    <row r="23" spans="1:6" ht="45">
      <c r="A23" s="69" t="s">
        <v>8</v>
      </c>
      <c r="B23" s="406" t="s">
        <v>40</v>
      </c>
      <c r="C23" s="407"/>
      <c r="D23" s="408"/>
      <c r="E23" s="25">
        <f>1</f>
        <v>1</v>
      </c>
      <c r="F23" s="66">
        <f>5350</f>
        <v>5350</v>
      </c>
    </row>
    <row r="24" spans="1:6">
      <c r="A24" s="402" t="s">
        <v>41</v>
      </c>
      <c r="B24" s="402"/>
      <c r="C24" s="402"/>
      <c r="D24" s="402"/>
      <c r="E24" s="402"/>
      <c r="F24" s="402"/>
    </row>
    <row r="25" spans="1:6">
      <c r="A25" s="260" t="s">
        <v>43</v>
      </c>
      <c r="B25" s="387" t="s">
        <v>49</v>
      </c>
      <c r="C25" s="388"/>
      <c r="D25" s="389"/>
      <c r="E25" s="25"/>
      <c r="F25" s="66"/>
    </row>
    <row r="26" spans="1:6">
      <c r="A26" s="260"/>
      <c r="B26" s="387" t="s">
        <v>50</v>
      </c>
      <c r="C26" s="388"/>
      <c r="D26" s="389"/>
      <c r="E26" s="25"/>
      <c r="F26" s="66"/>
    </row>
    <row r="27" spans="1:6">
      <c r="A27" s="260"/>
      <c r="B27" s="387" t="s">
        <v>51</v>
      </c>
      <c r="C27" s="388"/>
      <c r="D27" s="389"/>
      <c r="E27" s="25"/>
      <c r="F27" s="66"/>
    </row>
    <row r="28" spans="1:6">
      <c r="A28" s="260"/>
      <c r="B28" s="387" t="s">
        <v>52</v>
      </c>
      <c r="C28" s="388"/>
      <c r="D28" s="389"/>
      <c r="E28" s="25"/>
      <c r="F28" s="66"/>
    </row>
    <row r="29" spans="1:6">
      <c r="A29" s="260"/>
      <c r="B29" s="387" t="s">
        <v>53</v>
      </c>
      <c r="C29" s="388"/>
      <c r="D29" s="389"/>
      <c r="E29" s="25"/>
      <c r="F29" s="66"/>
    </row>
    <row r="30" spans="1:6">
      <c r="A30" s="260"/>
      <c r="B30" s="396" t="s">
        <v>54</v>
      </c>
      <c r="C30" s="397"/>
      <c r="D30" s="398"/>
      <c r="E30" s="25"/>
      <c r="F30" s="66"/>
    </row>
    <row r="31" spans="1:6">
      <c r="A31" s="260"/>
      <c r="B31" s="387" t="s">
        <v>14</v>
      </c>
      <c r="C31" s="388"/>
      <c r="D31" s="389"/>
      <c r="E31" s="25"/>
      <c r="F31" s="66"/>
    </row>
    <row r="32" spans="1:6">
      <c r="A32" s="260"/>
      <c r="B32" s="396" t="s">
        <v>40</v>
      </c>
      <c r="C32" s="397"/>
      <c r="D32" s="398"/>
      <c r="E32" s="25">
        <f>1</f>
        <v>1</v>
      </c>
      <c r="F32" s="66">
        <f>5350</f>
        <v>5350</v>
      </c>
    </row>
    <row r="33" spans="1:6">
      <c r="A33" s="260"/>
      <c r="B33" s="399" t="s">
        <v>8</v>
      </c>
      <c r="C33" s="400"/>
      <c r="D33" s="401"/>
      <c r="E33" s="25"/>
      <c r="F33" s="66"/>
    </row>
    <row r="34" spans="1:6">
      <c r="A34" s="260" t="s">
        <v>44</v>
      </c>
      <c r="B34" s="387" t="s">
        <v>55</v>
      </c>
      <c r="C34" s="388"/>
      <c r="D34" s="389"/>
      <c r="E34" s="25"/>
      <c r="F34" s="66"/>
    </row>
    <row r="35" spans="1:6">
      <c r="A35" s="260"/>
      <c r="B35" s="387" t="s">
        <v>56</v>
      </c>
      <c r="C35" s="388"/>
      <c r="D35" s="389"/>
      <c r="E35" s="25"/>
      <c r="F35" s="66"/>
    </row>
    <row r="36" spans="1:6">
      <c r="A36" s="260"/>
      <c r="B36" s="387" t="s">
        <v>57</v>
      </c>
      <c r="C36" s="388"/>
      <c r="D36" s="389"/>
      <c r="E36" s="25"/>
      <c r="F36" s="66"/>
    </row>
    <row r="37" spans="1:6">
      <c r="A37" s="260"/>
      <c r="B37" s="387" t="s">
        <v>36</v>
      </c>
      <c r="C37" s="388"/>
      <c r="D37" s="389"/>
      <c r="E37" s="25"/>
      <c r="F37" s="66"/>
    </row>
    <row r="38" spans="1:6">
      <c r="A38" s="260"/>
      <c r="B38" s="387" t="s">
        <v>58</v>
      </c>
      <c r="C38" s="388"/>
      <c r="D38" s="389"/>
      <c r="E38" s="25"/>
      <c r="F38" s="66"/>
    </row>
    <row r="39" spans="1:6">
      <c r="A39" s="260"/>
      <c r="B39" s="387" t="s">
        <v>59</v>
      </c>
      <c r="C39" s="388"/>
      <c r="D39" s="389"/>
      <c r="E39" s="25"/>
      <c r="F39" s="66"/>
    </row>
    <row r="40" spans="1:6">
      <c r="A40" s="260"/>
      <c r="B40" s="387" t="s">
        <v>60</v>
      </c>
      <c r="C40" s="388"/>
      <c r="D40" s="389"/>
      <c r="E40" s="25"/>
      <c r="F40" s="66"/>
    </row>
    <row r="41" spans="1:6">
      <c r="A41" s="260" t="s">
        <v>45</v>
      </c>
      <c r="B41" s="387" t="s">
        <v>38</v>
      </c>
      <c r="C41" s="388"/>
      <c r="D41" s="389"/>
      <c r="E41" s="25"/>
      <c r="F41" s="66"/>
    </row>
    <row r="42" spans="1:6">
      <c r="A42" s="260"/>
      <c r="B42" s="387" t="s">
        <v>61</v>
      </c>
      <c r="C42" s="388"/>
      <c r="D42" s="389"/>
      <c r="E42" s="25"/>
      <c r="F42" s="66"/>
    </row>
    <row r="43" spans="1:6">
      <c r="A43" s="260"/>
      <c r="B43" s="387" t="s">
        <v>39</v>
      </c>
      <c r="C43" s="388"/>
      <c r="D43" s="389"/>
      <c r="E43" s="25"/>
      <c r="F43" s="66"/>
    </row>
    <row r="44" spans="1:6">
      <c r="A44" s="260"/>
      <c r="B44" s="387" t="s">
        <v>62</v>
      </c>
      <c r="C44" s="388"/>
      <c r="D44" s="389"/>
      <c r="E44" s="25"/>
      <c r="F44" s="66"/>
    </row>
    <row r="45" spans="1:6">
      <c r="A45" s="260"/>
      <c r="B45" s="387" t="s">
        <v>63</v>
      </c>
      <c r="C45" s="388"/>
      <c r="D45" s="389"/>
      <c r="E45" s="25"/>
      <c r="F45" s="66"/>
    </row>
    <row r="46" spans="1:6" ht="45">
      <c r="A46" s="27" t="s">
        <v>46</v>
      </c>
      <c r="B46" s="395" t="s">
        <v>64</v>
      </c>
      <c r="C46" s="390"/>
      <c r="D46" s="391"/>
      <c r="E46" s="25">
        <f>1</f>
        <v>1</v>
      </c>
      <c r="F46" s="66">
        <f>2300</f>
        <v>2300</v>
      </c>
    </row>
    <row r="47" spans="1:6">
      <c r="A47" s="260" t="s">
        <v>47</v>
      </c>
      <c r="B47" s="387" t="s">
        <v>65</v>
      </c>
      <c r="C47" s="388"/>
      <c r="D47" s="389"/>
      <c r="E47" s="25"/>
      <c r="F47" s="66"/>
    </row>
    <row r="48" spans="1:6">
      <c r="A48" s="260"/>
      <c r="B48" s="387" t="s">
        <v>66</v>
      </c>
      <c r="C48" s="388"/>
      <c r="D48" s="389"/>
      <c r="E48" s="25"/>
      <c r="F48" s="66"/>
    </row>
    <row r="49" spans="1:6">
      <c r="A49" s="260"/>
      <c r="B49" s="387" t="s">
        <v>67</v>
      </c>
      <c r="C49" s="388"/>
      <c r="D49" s="389"/>
      <c r="E49" s="25"/>
      <c r="F49" s="66"/>
    </row>
    <row r="50" spans="1:6">
      <c r="A50" s="260"/>
      <c r="B50" s="387" t="s">
        <v>68</v>
      </c>
      <c r="C50" s="388"/>
      <c r="D50" s="389"/>
      <c r="E50" s="25"/>
      <c r="F50" s="66"/>
    </row>
    <row r="51" spans="1:6">
      <c r="A51" s="260"/>
      <c r="B51" s="387" t="s">
        <v>69</v>
      </c>
      <c r="C51" s="388"/>
      <c r="D51" s="389"/>
      <c r="E51" s="25"/>
      <c r="F51" s="66"/>
    </row>
    <row r="52" spans="1:6">
      <c r="A52" s="260"/>
      <c r="B52" s="387" t="s">
        <v>70</v>
      </c>
      <c r="C52" s="388"/>
      <c r="D52" s="389"/>
      <c r="E52" s="25"/>
      <c r="F52" s="66"/>
    </row>
    <row r="53" spans="1:6">
      <c r="A53" s="260" t="s">
        <v>48</v>
      </c>
      <c r="B53" s="387" t="s">
        <v>71</v>
      </c>
      <c r="C53" s="388"/>
      <c r="D53" s="389"/>
      <c r="E53" s="25">
        <f>1</f>
        <v>1</v>
      </c>
      <c r="F53" s="66">
        <f>10700</f>
        <v>10700</v>
      </c>
    </row>
    <row r="54" spans="1:6">
      <c r="A54" s="260"/>
      <c r="B54" s="387" t="s">
        <v>72</v>
      </c>
      <c r="C54" s="388"/>
      <c r="D54" s="389"/>
      <c r="E54" s="25"/>
      <c r="F54" s="66"/>
    </row>
    <row r="55" spans="1:6">
      <c r="A55" s="402" t="s">
        <v>73</v>
      </c>
      <c r="B55" s="402"/>
      <c r="C55" s="402"/>
      <c r="D55" s="402"/>
      <c r="E55" s="402"/>
      <c r="F55" s="402"/>
    </row>
    <row r="56" spans="1:6">
      <c r="A56" s="260" t="s">
        <v>74</v>
      </c>
      <c r="B56" s="387" t="s">
        <v>56</v>
      </c>
      <c r="C56" s="388"/>
      <c r="D56" s="389"/>
      <c r="E56" s="13"/>
      <c r="F56" s="66"/>
    </row>
    <row r="57" spans="1:6">
      <c r="A57" s="260"/>
      <c r="B57" s="387" t="s">
        <v>57</v>
      </c>
      <c r="C57" s="388"/>
      <c r="D57" s="389"/>
      <c r="E57" s="13"/>
      <c r="F57" s="66"/>
    </row>
    <row r="58" spans="1:6">
      <c r="A58" s="260"/>
      <c r="B58" s="387" t="s">
        <v>66</v>
      </c>
      <c r="C58" s="388"/>
      <c r="D58" s="389"/>
      <c r="E58" s="13"/>
      <c r="F58" s="66"/>
    </row>
    <row r="59" spans="1:6">
      <c r="A59" s="260"/>
      <c r="B59" s="387" t="s">
        <v>68</v>
      </c>
      <c r="C59" s="388"/>
      <c r="D59" s="389"/>
      <c r="E59" s="13"/>
      <c r="F59" s="66"/>
    </row>
    <row r="60" spans="1:6">
      <c r="A60" s="247" t="s">
        <v>75</v>
      </c>
      <c r="B60" s="395" t="s">
        <v>76</v>
      </c>
      <c r="C60" s="390"/>
      <c r="D60" s="391"/>
      <c r="E60" s="16"/>
      <c r="F60" s="66"/>
    </row>
    <row r="61" spans="1:6">
      <c r="A61" s="248"/>
      <c r="B61" s="395" t="s">
        <v>77</v>
      </c>
      <c r="C61" s="390"/>
      <c r="D61" s="391"/>
      <c r="E61" s="16"/>
      <c r="F61" s="66"/>
    </row>
    <row r="62" spans="1:6">
      <c r="A62" s="249"/>
      <c r="B62" s="406" t="s">
        <v>78</v>
      </c>
      <c r="C62" s="407"/>
      <c r="D62" s="408"/>
      <c r="E62" s="17"/>
      <c r="F62" s="66"/>
    </row>
    <row r="63" spans="1:6">
      <c r="A63" s="304" t="s">
        <v>79</v>
      </c>
      <c r="B63" s="304"/>
      <c r="C63" s="304"/>
      <c r="D63" s="304"/>
      <c r="E63" s="304"/>
      <c r="F63" s="304"/>
    </row>
    <row r="64" spans="1:6">
      <c r="A64" s="260" t="s">
        <v>80</v>
      </c>
      <c r="B64" s="387" t="s">
        <v>85</v>
      </c>
      <c r="C64" s="388"/>
      <c r="D64" s="389"/>
      <c r="E64" s="25"/>
      <c r="F64" s="66"/>
    </row>
    <row r="65" spans="1:6">
      <c r="A65" s="260"/>
      <c r="B65" s="387" t="s">
        <v>17</v>
      </c>
      <c r="C65" s="388"/>
      <c r="D65" s="389"/>
      <c r="E65" s="25"/>
      <c r="F65" s="66"/>
    </row>
    <row r="66" spans="1:6">
      <c r="A66" s="260"/>
      <c r="B66" s="387" t="s">
        <v>86</v>
      </c>
      <c r="C66" s="388"/>
      <c r="D66" s="389"/>
      <c r="E66" s="25">
        <f>1</f>
        <v>1</v>
      </c>
      <c r="F66" s="66">
        <f>4237</f>
        <v>4237</v>
      </c>
    </row>
    <row r="67" spans="1:6">
      <c r="A67" s="260"/>
      <c r="B67" s="387" t="s">
        <v>87</v>
      </c>
      <c r="C67" s="388"/>
      <c r="D67" s="389"/>
      <c r="E67" s="25">
        <f>20</f>
        <v>20</v>
      </c>
      <c r="F67" s="66">
        <f>1113</f>
        <v>1113</v>
      </c>
    </row>
    <row r="68" spans="1:6">
      <c r="A68" s="260"/>
      <c r="B68" s="387" t="s">
        <v>88</v>
      </c>
      <c r="C68" s="388"/>
      <c r="D68" s="389"/>
      <c r="E68" s="25"/>
      <c r="F68" s="66"/>
    </row>
    <row r="69" spans="1:6">
      <c r="A69" s="260"/>
      <c r="B69" s="387" t="s">
        <v>89</v>
      </c>
      <c r="C69" s="388"/>
      <c r="D69" s="389"/>
      <c r="E69" s="25"/>
      <c r="F69" s="66"/>
    </row>
    <row r="70" spans="1:6">
      <c r="A70" s="260"/>
      <c r="B70" s="387" t="s">
        <v>90</v>
      </c>
      <c r="C70" s="388"/>
      <c r="D70" s="389"/>
      <c r="E70" s="25"/>
      <c r="F70" s="66"/>
    </row>
    <row r="71" spans="1:6">
      <c r="A71" s="260" t="s">
        <v>81</v>
      </c>
      <c r="B71" s="387" t="s">
        <v>91</v>
      </c>
      <c r="C71" s="388"/>
      <c r="D71" s="389"/>
      <c r="E71" s="25"/>
      <c r="F71" s="66"/>
    </row>
    <row r="72" spans="1:6">
      <c r="A72" s="260"/>
      <c r="B72" s="387" t="s">
        <v>92</v>
      </c>
      <c r="C72" s="388"/>
      <c r="D72" s="389"/>
      <c r="E72" s="25"/>
      <c r="F72" s="66"/>
    </row>
    <row r="73" spans="1:6">
      <c r="A73" s="260"/>
      <c r="B73" s="387" t="s">
        <v>93</v>
      </c>
      <c r="C73" s="388"/>
      <c r="D73" s="389"/>
      <c r="E73" s="25"/>
      <c r="F73" s="66"/>
    </row>
    <row r="74" spans="1:6">
      <c r="A74" s="260"/>
      <c r="B74" s="387" t="s">
        <v>94</v>
      </c>
      <c r="C74" s="388"/>
      <c r="D74" s="389"/>
      <c r="E74" s="25">
        <f>3</f>
        <v>3</v>
      </c>
      <c r="F74" s="66">
        <f>5350</f>
        <v>5350</v>
      </c>
    </row>
    <row r="75" spans="1:6">
      <c r="A75" s="260"/>
      <c r="B75" s="387" t="s">
        <v>95</v>
      </c>
      <c r="C75" s="388"/>
      <c r="D75" s="389"/>
      <c r="E75" s="25"/>
      <c r="F75" s="66"/>
    </row>
    <row r="76" spans="1:6">
      <c r="A76" s="260"/>
      <c r="B76" s="387" t="s">
        <v>96</v>
      </c>
      <c r="C76" s="388"/>
      <c r="D76" s="389"/>
      <c r="E76" s="25"/>
      <c r="F76" s="66"/>
    </row>
    <row r="77" spans="1:6">
      <c r="A77" s="260"/>
      <c r="B77" s="387" t="s">
        <v>97</v>
      </c>
      <c r="C77" s="388"/>
      <c r="D77" s="389"/>
      <c r="E77" s="25"/>
      <c r="F77" s="66"/>
    </row>
    <row r="78" spans="1:6">
      <c r="A78" s="260"/>
      <c r="B78" s="387" t="s">
        <v>98</v>
      </c>
      <c r="C78" s="388"/>
      <c r="D78" s="389"/>
      <c r="E78" s="25"/>
      <c r="F78" s="66"/>
    </row>
    <row r="79" spans="1:6">
      <c r="A79" s="260"/>
      <c r="B79" s="387" t="s">
        <v>99</v>
      </c>
      <c r="C79" s="388"/>
      <c r="D79" s="389"/>
      <c r="E79" s="25"/>
      <c r="F79" s="66"/>
    </row>
    <row r="80" spans="1:6">
      <c r="A80" s="260"/>
      <c r="B80" s="387" t="s">
        <v>100</v>
      </c>
      <c r="C80" s="388"/>
      <c r="D80" s="389"/>
      <c r="E80" s="25"/>
      <c r="F80" s="66"/>
    </row>
    <row r="81" spans="1:6">
      <c r="A81" s="260"/>
      <c r="B81" s="387" t="s">
        <v>101</v>
      </c>
      <c r="C81" s="388"/>
      <c r="D81" s="389"/>
      <c r="E81" s="25"/>
      <c r="F81" s="66"/>
    </row>
    <row r="82" spans="1:6">
      <c r="A82" s="260"/>
      <c r="B82" s="387" t="s">
        <v>102</v>
      </c>
      <c r="C82" s="388"/>
      <c r="D82" s="389"/>
      <c r="E82" s="25"/>
      <c r="F82" s="66"/>
    </row>
    <row r="83" spans="1:6" ht="30">
      <c r="A83" s="70" t="s">
        <v>82</v>
      </c>
      <c r="B83" s="392" t="s">
        <v>103</v>
      </c>
      <c r="C83" s="393"/>
      <c r="D83" s="394"/>
      <c r="E83" s="25">
        <f>1</f>
        <v>1</v>
      </c>
      <c r="F83" s="66">
        <f>3675</f>
        <v>3675</v>
      </c>
    </row>
    <row r="84" spans="1:6">
      <c r="A84" s="260" t="s">
        <v>83</v>
      </c>
      <c r="B84" s="395" t="s">
        <v>104</v>
      </c>
      <c r="C84" s="390"/>
      <c r="D84" s="391"/>
      <c r="E84" s="25">
        <f>1</f>
        <v>1</v>
      </c>
      <c r="F84" s="66">
        <f>4725</f>
        <v>4725</v>
      </c>
    </row>
    <row r="85" spans="1:6">
      <c r="A85" s="260"/>
      <c r="B85" s="384" t="s">
        <v>119</v>
      </c>
      <c r="C85" s="385"/>
      <c r="D85" s="386"/>
      <c r="E85" s="25"/>
      <c r="F85" s="66"/>
    </row>
    <row r="86" spans="1:6">
      <c r="A86" s="404"/>
      <c r="B86" s="384" t="s">
        <v>116</v>
      </c>
      <c r="C86" s="385"/>
      <c r="D86" s="386"/>
      <c r="E86" s="22"/>
      <c r="F86" s="66"/>
    </row>
    <row r="87" spans="1:6">
      <c r="A87" s="260" t="s">
        <v>84</v>
      </c>
      <c r="B87" s="387" t="s">
        <v>105</v>
      </c>
      <c r="C87" s="388"/>
      <c r="D87" s="389"/>
      <c r="E87" s="25"/>
      <c r="F87" s="66"/>
    </row>
    <row r="88" spans="1:6">
      <c r="A88" s="260"/>
      <c r="B88" s="387" t="s">
        <v>106</v>
      </c>
      <c r="C88" s="388"/>
      <c r="D88" s="389"/>
      <c r="E88" s="25"/>
      <c r="F88" s="66"/>
    </row>
    <row r="89" spans="1:6">
      <c r="A89" s="260"/>
      <c r="B89" s="387" t="s">
        <v>107</v>
      </c>
      <c r="C89" s="388"/>
      <c r="D89" s="389"/>
      <c r="E89" s="25"/>
      <c r="F89" s="66"/>
    </row>
    <row r="90" spans="1:6" ht="32.25" customHeight="1">
      <c r="A90" s="260"/>
      <c r="B90" s="384" t="s">
        <v>120</v>
      </c>
      <c r="C90" s="390"/>
      <c r="D90" s="391"/>
      <c r="E90" s="25"/>
      <c r="F90" s="66"/>
    </row>
    <row r="91" spans="1:6">
      <c r="A91" s="260"/>
      <c r="B91" s="387" t="s">
        <v>108</v>
      </c>
      <c r="C91" s="388"/>
      <c r="D91" s="389"/>
      <c r="E91" s="25"/>
      <c r="F91" s="66"/>
    </row>
    <row r="92" spans="1:6">
      <c r="A92" s="260"/>
      <c r="B92" s="387" t="s">
        <v>109</v>
      </c>
      <c r="C92" s="388"/>
      <c r="D92" s="389"/>
      <c r="E92" s="25"/>
      <c r="F92" s="66"/>
    </row>
    <row r="93" spans="1:6">
      <c r="A93" s="9"/>
      <c r="B93" s="9"/>
      <c r="C93" s="9"/>
      <c r="D93" s="60"/>
      <c r="E93" s="3"/>
      <c r="F93" s="10">
        <f>SUM(F4:F92)</f>
        <v>53500</v>
      </c>
    </row>
  </sheetData>
  <mergeCells count="107">
    <mergeCell ref="A71:A82"/>
    <mergeCell ref="B71:D71"/>
    <mergeCell ref="B72:D72"/>
    <mergeCell ref="B73:D73"/>
    <mergeCell ref="B74:D74"/>
    <mergeCell ref="B75:D75"/>
    <mergeCell ref="B76:D76"/>
    <mergeCell ref="B77:D77"/>
    <mergeCell ref="B78:D78"/>
    <mergeCell ref="B79:D79"/>
    <mergeCell ref="B80:D80"/>
    <mergeCell ref="B81:D81"/>
    <mergeCell ref="B82:D82"/>
    <mergeCell ref="B91:D91"/>
    <mergeCell ref="B92:D92"/>
    <mergeCell ref="B83:D83"/>
    <mergeCell ref="A84:A86"/>
    <mergeCell ref="B84:D84"/>
    <mergeCell ref="B85:D85"/>
    <mergeCell ref="B86:D86"/>
    <mergeCell ref="A87:A92"/>
    <mergeCell ref="B87:D87"/>
    <mergeCell ref="B88:D88"/>
    <mergeCell ref="B89:D89"/>
    <mergeCell ref="B90:D90"/>
    <mergeCell ref="B68:D68"/>
    <mergeCell ref="A53:A54"/>
    <mergeCell ref="B53:D53"/>
    <mergeCell ref="B54:D54"/>
    <mergeCell ref="A55:F55"/>
    <mergeCell ref="A56:A59"/>
    <mergeCell ref="B56:D56"/>
    <mergeCell ref="B57:D57"/>
    <mergeCell ref="B58:D58"/>
    <mergeCell ref="B59:D59"/>
    <mergeCell ref="A60:A62"/>
    <mergeCell ref="B60:D60"/>
    <mergeCell ref="B61:D61"/>
    <mergeCell ref="B62:D62"/>
    <mergeCell ref="A63:F63"/>
    <mergeCell ref="A64:A70"/>
    <mergeCell ref="B64:D64"/>
    <mergeCell ref="B65:D65"/>
    <mergeCell ref="B66:D66"/>
    <mergeCell ref="B67:D67"/>
    <mergeCell ref="B69:D69"/>
    <mergeCell ref="B70:D70"/>
    <mergeCell ref="A47:A52"/>
    <mergeCell ref="B47:D47"/>
    <mergeCell ref="B48:D48"/>
    <mergeCell ref="B49:D49"/>
    <mergeCell ref="B50:D50"/>
    <mergeCell ref="B51:D51"/>
    <mergeCell ref="B52:D52"/>
    <mergeCell ref="A41:A45"/>
    <mergeCell ref="B41:D41"/>
    <mergeCell ref="B42:D42"/>
    <mergeCell ref="B43:D43"/>
    <mergeCell ref="B44:D44"/>
    <mergeCell ref="B45:D45"/>
    <mergeCell ref="A34:A40"/>
    <mergeCell ref="B34:D34"/>
    <mergeCell ref="B35:D35"/>
    <mergeCell ref="B36:D36"/>
    <mergeCell ref="B37:D37"/>
    <mergeCell ref="B38:D38"/>
    <mergeCell ref="B39:D39"/>
    <mergeCell ref="B40:D40"/>
    <mergeCell ref="B46:D46"/>
    <mergeCell ref="A24:F24"/>
    <mergeCell ref="A25:A33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A19:A22"/>
    <mergeCell ref="B19:D19"/>
    <mergeCell ref="B20:D20"/>
    <mergeCell ref="B21:D21"/>
    <mergeCell ref="B22:D22"/>
    <mergeCell ref="B23:D23"/>
    <mergeCell ref="A15:A16"/>
    <mergeCell ref="B15:D15"/>
    <mergeCell ref="B16:D16"/>
    <mergeCell ref="A17:A18"/>
    <mergeCell ref="B17:D17"/>
    <mergeCell ref="B18:D18"/>
    <mergeCell ref="A10:A14"/>
    <mergeCell ref="B10:D10"/>
    <mergeCell ref="B11:D11"/>
    <mergeCell ref="B12:D12"/>
    <mergeCell ref="B13:D13"/>
    <mergeCell ref="B14:D14"/>
    <mergeCell ref="B2:D2"/>
    <mergeCell ref="A3:F3"/>
    <mergeCell ref="A4:A9"/>
    <mergeCell ref="B4:D4"/>
    <mergeCell ref="B5:D5"/>
    <mergeCell ref="B6:D6"/>
    <mergeCell ref="B7:D7"/>
    <mergeCell ref="B8:D8"/>
    <mergeCell ref="B9:D9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93"/>
  <sheetViews>
    <sheetView workbookViewId="0">
      <selection sqref="A1:XFD93"/>
    </sheetView>
  </sheetViews>
  <sheetFormatPr defaultRowHeight="15"/>
  <sheetData>
    <row r="1" spans="1:6">
      <c r="A1" s="7"/>
      <c r="B1" s="21" t="s">
        <v>174</v>
      </c>
      <c r="C1" s="21"/>
      <c r="D1" s="52"/>
      <c r="E1" s="2"/>
      <c r="F1" s="11"/>
    </row>
    <row r="2" spans="1:6" ht="60">
      <c r="A2" s="68" t="s">
        <v>20</v>
      </c>
      <c r="B2" s="412" t="s">
        <v>6</v>
      </c>
      <c r="C2" s="413"/>
      <c r="D2" s="414"/>
      <c r="E2" s="67" t="s">
        <v>117</v>
      </c>
      <c r="F2" s="67" t="s">
        <v>118</v>
      </c>
    </row>
    <row r="3" spans="1:6">
      <c r="A3" s="276" t="s">
        <v>42</v>
      </c>
      <c r="B3" s="276"/>
      <c r="C3" s="276"/>
      <c r="D3" s="276"/>
      <c r="E3" s="276"/>
      <c r="F3" s="276"/>
    </row>
    <row r="4" spans="1:6">
      <c r="A4" s="365" t="s">
        <v>21</v>
      </c>
      <c r="B4" s="395" t="s">
        <v>22</v>
      </c>
      <c r="C4" s="390"/>
      <c r="D4" s="391"/>
      <c r="E4" s="13"/>
      <c r="F4" s="66"/>
    </row>
    <row r="5" spans="1:6">
      <c r="A5" s="365"/>
      <c r="B5" s="395" t="s">
        <v>23</v>
      </c>
      <c r="C5" s="390"/>
      <c r="D5" s="391"/>
      <c r="E5" s="13">
        <f>1</f>
        <v>1</v>
      </c>
      <c r="F5" s="66"/>
    </row>
    <row r="6" spans="1:6">
      <c r="A6" s="365"/>
      <c r="B6" s="395" t="s">
        <v>24</v>
      </c>
      <c r="C6" s="390"/>
      <c r="D6" s="391"/>
      <c r="E6" s="13"/>
      <c r="F6" s="66"/>
    </row>
    <row r="7" spans="1:6">
      <c r="A7" s="365"/>
      <c r="B7" s="395" t="s">
        <v>25</v>
      </c>
      <c r="C7" s="390"/>
      <c r="D7" s="391"/>
      <c r="E7" s="13"/>
      <c r="F7" s="66"/>
    </row>
    <row r="8" spans="1:6">
      <c r="A8" s="365"/>
      <c r="B8" s="395" t="s">
        <v>14</v>
      </c>
      <c r="C8" s="390"/>
      <c r="D8" s="391"/>
      <c r="E8" s="13"/>
      <c r="F8" s="66"/>
    </row>
    <row r="9" spans="1:6">
      <c r="A9" s="365"/>
      <c r="B9" s="395" t="s">
        <v>26</v>
      </c>
      <c r="C9" s="390"/>
      <c r="D9" s="391"/>
      <c r="E9" s="13"/>
      <c r="F9" s="66"/>
    </row>
    <row r="10" spans="1:6">
      <c r="A10" s="365" t="s">
        <v>27</v>
      </c>
      <c r="B10" s="415" t="s">
        <v>19</v>
      </c>
      <c r="C10" s="416"/>
      <c r="D10" s="417"/>
      <c r="E10" s="25"/>
      <c r="F10" s="66"/>
    </row>
    <row r="11" spans="1:6">
      <c r="A11" s="365"/>
      <c r="B11" s="387" t="s">
        <v>18</v>
      </c>
      <c r="C11" s="388"/>
      <c r="D11" s="389"/>
      <c r="E11" s="25"/>
      <c r="F11" s="66"/>
    </row>
    <row r="12" spans="1:6">
      <c r="A12" s="365"/>
      <c r="B12" s="387" t="s">
        <v>30</v>
      </c>
      <c r="C12" s="388"/>
      <c r="D12" s="389"/>
      <c r="E12" s="25"/>
      <c r="F12" s="66"/>
    </row>
    <row r="13" spans="1:6">
      <c r="A13" s="365"/>
      <c r="B13" s="399" t="s">
        <v>13</v>
      </c>
      <c r="C13" s="400"/>
      <c r="D13" s="401"/>
      <c r="E13" s="25"/>
      <c r="F13" s="66"/>
    </row>
    <row r="14" spans="1:6">
      <c r="A14" s="365"/>
      <c r="B14" s="399" t="s">
        <v>31</v>
      </c>
      <c r="C14" s="400"/>
      <c r="D14" s="401"/>
      <c r="E14" s="25"/>
      <c r="F14" s="66"/>
    </row>
    <row r="15" spans="1:6">
      <c r="A15" s="405" t="s">
        <v>28</v>
      </c>
      <c r="B15" s="409" t="s">
        <v>111</v>
      </c>
      <c r="C15" s="410"/>
      <c r="D15" s="411"/>
      <c r="E15" s="25"/>
      <c r="F15" s="66"/>
    </row>
    <row r="16" spans="1:6">
      <c r="A16" s="405"/>
      <c r="B16" s="399" t="s">
        <v>32</v>
      </c>
      <c r="C16" s="400"/>
      <c r="D16" s="401"/>
      <c r="E16" s="25"/>
      <c r="F16" s="66"/>
    </row>
    <row r="17" spans="1:6">
      <c r="A17" s="365" t="s">
        <v>29</v>
      </c>
      <c r="B17" s="387" t="s">
        <v>33</v>
      </c>
      <c r="C17" s="388"/>
      <c r="D17" s="389"/>
      <c r="E17" s="25"/>
      <c r="F17" s="66"/>
    </row>
    <row r="18" spans="1:6">
      <c r="A18" s="365"/>
      <c r="B18" s="387" t="s">
        <v>34</v>
      </c>
      <c r="C18" s="388"/>
      <c r="D18" s="389"/>
      <c r="E18" s="25">
        <f>1</f>
        <v>1</v>
      </c>
      <c r="F18" s="66">
        <f>2675</f>
        <v>2675</v>
      </c>
    </row>
    <row r="19" spans="1:6">
      <c r="A19" s="365" t="s">
        <v>15</v>
      </c>
      <c r="B19" s="387" t="s">
        <v>12</v>
      </c>
      <c r="C19" s="388"/>
      <c r="D19" s="389"/>
      <c r="E19" s="25"/>
      <c r="F19" s="66"/>
    </row>
    <row r="20" spans="1:6">
      <c r="A20" s="365"/>
      <c r="B20" s="387" t="s">
        <v>35</v>
      </c>
      <c r="C20" s="388"/>
      <c r="D20" s="389"/>
      <c r="E20" s="25"/>
      <c r="F20" s="66"/>
    </row>
    <row r="21" spans="1:6">
      <c r="A21" s="365"/>
      <c r="B21" s="387" t="s">
        <v>36</v>
      </c>
      <c r="C21" s="388"/>
      <c r="D21" s="389"/>
      <c r="E21" s="25">
        <f>1</f>
        <v>1</v>
      </c>
      <c r="F21" s="66">
        <f>8025</f>
        <v>8025</v>
      </c>
    </row>
    <row r="22" spans="1:6">
      <c r="A22" s="365"/>
      <c r="B22" s="387" t="s">
        <v>37</v>
      </c>
      <c r="C22" s="388"/>
      <c r="D22" s="389"/>
      <c r="E22" s="25"/>
      <c r="F22" s="66"/>
    </row>
    <row r="23" spans="1:6" ht="45">
      <c r="A23" s="69" t="s">
        <v>8</v>
      </c>
      <c r="B23" s="406" t="s">
        <v>40</v>
      </c>
      <c r="C23" s="407"/>
      <c r="D23" s="408"/>
      <c r="E23" s="25">
        <f>1</f>
        <v>1</v>
      </c>
      <c r="F23" s="66">
        <f>5350</f>
        <v>5350</v>
      </c>
    </row>
    <row r="24" spans="1:6">
      <c r="A24" s="402" t="s">
        <v>41</v>
      </c>
      <c r="B24" s="402"/>
      <c r="C24" s="402"/>
      <c r="D24" s="402"/>
      <c r="E24" s="402"/>
      <c r="F24" s="402"/>
    </row>
    <row r="25" spans="1:6">
      <c r="A25" s="260" t="s">
        <v>43</v>
      </c>
      <c r="B25" s="387" t="s">
        <v>49</v>
      </c>
      <c r="C25" s="388"/>
      <c r="D25" s="389"/>
      <c r="E25" s="25"/>
      <c r="F25" s="66"/>
    </row>
    <row r="26" spans="1:6">
      <c r="A26" s="260"/>
      <c r="B26" s="387" t="s">
        <v>50</v>
      </c>
      <c r="C26" s="388"/>
      <c r="D26" s="389"/>
      <c r="E26" s="25"/>
      <c r="F26" s="66"/>
    </row>
    <row r="27" spans="1:6">
      <c r="A27" s="260"/>
      <c r="B27" s="387" t="s">
        <v>51</v>
      </c>
      <c r="C27" s="388"/>
      <c r="D27" s="389"/>
      <c r="E27" s="25"/>
      <c r="F27" s="66"/>
    </row>
    <row r="28" spans="1:6">
      <c r="A28" s="260"/>
      <c r="B28" s="387" t="s">
        <v>52</v>
      </c>
      <c r="C28" s="388"/>
      <c r="D28" s="389"/>
      <c r="E28" s="25"/>
      <c r="F28" s="66"/>
    </row>
    <row r="29" spans="1:6">
      <c r="A29" s="260"/>
      <c r="B29" s="387" t="s">
        <v>53</v>
      </c>
      <c r="C29" s="388"/>
      <c r="D29" s="389"/>
      <c r="E29" s="25"/>
      <c r="F29" s="66"/>
    </row>
    <row r="30" spans="1:6">
      <c r="A30" s="260"/>
      <c r="B30" s="396" t="s">
        <v>54</v>
      </c>
      <c r="C30" s="397"/>
      <c r="D30" s="398"/>
      <c r="E30" s="25"/>
      <c r="F30" s="66"/>
    </row>
    <row r="31" spans="1:6">
      <c r="A31" s="260"/>
      <c r="B31" s="387" t="s">
        <v>14</v>
      </c>
      <c r="C31" s="388"/>
      <c r="D31" s="389"/>
      <c r="E31" s="25"/>
      <c r="F31" s="66"/>
    </row>
    <row r="32" spans="1:6">
      <c r="A32" s="260"/>
      <c r="B32" s="396" t="s">
        <v>40</v>
      </c>
      <c r="C32" s="397"/>
      <c r="D32" s="398"/>
      <c r="E32" s="25">
        <f>1</f>
        <v>1</v>
      </c>
      <c r="F32" s="66">
        <f>5350</f>
        <v>5350</v>
      </c>
    </row>
    <row r="33" spans="1:6">
      <c r="A33" s="260"/>
      <c r="B33" s="399" t="s">
        <v>8</v>
      </c>
      <c r="C33" s="400"/>
      <c r="D33" s="401"/>
      <c r="E33" s="25"/>
      <c r="F33" s="66"/>
    </row>
    <row r="34" spans="1:6">
      <c r="A34" s="260" t="s">
        <v>44</v>
      </c>
      <c r="B34" s="387" t="s">
        <v>55</v>
      </c>
      <c r="C34" s="388"/>
      <c r="D34" s="389"/>
      <c r="E34" s="25"/>
      <c r="F34" s="66"/>
    </row>
    <row r="35" spans="1:6">
      <c r="A35" s="260"/>
      <c r="B35" s="387" t="s">
        <v>56</v>
      </c>
      <c r="C35" s="388"/>
      <c r="D35" s="389"/>
      <c r="E35" s="25"/>
      <c r="F35" s="66"/>
    </row>
    <row r="36" spans="1:6">
      <c r="A36" s="260"/>
      <c r="B36" s="387" t="s">
        <v>57</v>
      </c>
      <c r="C36" s="388"/>
      <c r="D36" s="389"/>
      <c r="E36" s="25"/>
      <c r="F36" s="66"/>
    </row>
    <row r="37" spans="1:6">
      <c r="A37" s="260"/>
      <c r="B37" s="387" t="s">
        <v>36</v>
      </c>
      <c r="C37" s="388"/>
      <c r="D37" s="389"/>
      <c r="E37" s="25"/>
      <c r="F37" s="66"/>
    </row>
    <row r="38" spans="1:6">
      <c r="A38" s="260"/>
      <c r="B38" s="387" t="s">
        <v>58</v>
      </c>
      <c r="C38" s="388"/>
      <c r="D38" s="389"/>
      <c r="E38" s="25"/>
      <c r="F38" s="66"/>
    </row>
    <row r="39" spans="1:6">
      <c r="A39" s="260"/>
      <c r="B39" s="387" t="s">
        <v>59</v>
      </c>
      <c r="C39" s="388"/>
      <c r="D39" s="389"/>
      <c r="E39" s="25"/>
      <c r="F39" s="66"/>
    </row>
    <row r="40" spans="1:6">
      <c r="A40" s="260"/>
      <c r="B40" s="387" t="s">
        <v>60</v>
      </c>
      <c r="C40" s="388"/>
      <c r="D40" s="389"/>
      <c r="E40" s="25"/>
      <c r="F40" s="66"/>
    </row>
    <row r="41" spans="1:6">
      <c r="A41" s="260" t="s">
        <v>45</v>
      </c>
      <c r="B41" s="387" t="s">
        <v>38</v>
      </c>
      <c r="C41" s="388"/>
      <c r="D41" s="389"/>
      <c r="E41" s="25"/>
      <c r="F41" s="66"/>
    </row>
    <row r="42" spans="1:6">
      <c r="A42" s="260"/>
      <c r="B42" s="387" t="s">
        <v>61</v>
      </c>
      <c r="C42" s="388"/>
      <c r="D42" s="389"/>
      <c r="E42" s="25"/>
      <c r="F42" s="66"/>
    </row>
    <row r="43" spans="1:6">
      <c r="A43" s="260"/>
      <c r="B43" s="387" t="s">
        <v>39</v>
      </c>
      <c r="C43" s="388"/>
      <c r="D43" s="389"/>
      <c r="E43" s="25"/>
      <c r="F43" s="66"/>
    </row>
    <row r="44" spans="1:6">
      <c r="A44" s="260"/>
      <c r="B44" s="387" t="s">
        <v>62</v>
      </c>
      <c r="C44" s="388"/>
      <c r="D44" s="389"/>
      <c r="E44" s="25"/>
      <c r="F44" s="66"/>
    </row>
    <row r="45" spans="1:6">
      <c r="A45" s="260"/>
      <c r="B45" s="387" t="s">
        <v>63</v>
      </c>
      <c r="C45" s="388"/>
      <c r="D45" s="389"/>
      <c r="E45" s="25"/>
      <c r="F45" s="66"/>
    </row>
    <row r="46" spans="1:6" ht="45">
      <c r="A46" s="27" t="s">
        <v>46</v>
      </c>
      <c r="B46" s="395" t="s">
        <v>64</v>
      </c>
      <c r="C46" s="390"/>
      <c r="D46" s="391"/>
      <c r="E46" s="25">
        <f>1</f>
        <v>1</v>
      </c>
      <c r="F46" s="66">
        <f>2300</f>
        <v>2300</v>
      </c>
    </row>
    <row r="47" spans="1:6">
      <c r="A47" s="260" t="s">
        <v>47</v>
      </c>
      <c r="B47" s="387" t="s">
        <v>65</v>
      </c>
      <c r="C47" s="388"/>
      <c r="D47" s="389"/>
      <c r="E47" s="25"/>
      <c r="F47" s="66"/>
    </row>
    <row r="48" spans="1:6">
      <c r="A48" s="260"/>
      <c r="B48" s="387" t="s">
        <v>66</v>
      </c>
      <c r="C48" s="388"/>
      <c r="D48" s="389"/>
      <c r="E48" s="25"/>
      <c r="F48" s="66"/>
    </row>
    <row r="49" spans="1:6">
      <c r="A49" s="260"/>
      <c r="B49" s="387" t="s">
        <v>67</v>
      </c>
      <c r="C49" s="388"/>
      <c r="D49" s="389"/>
      <c r="E49" s="25"/>
      <c r="F49" s="66"/>
    </row>
    <row r="50" spans="1:6">
      <c r="A50" s="260"/>
      <c r="B50" s="387" t="s">
        <v>68</v>
      </c>
      <c r="C50" s="388"/>
      <c r="D50" s="389"/>
      <c r="E50" s="25"/>
      <c r="F50" s="66"/>
    </row>
    <row r="51" spans="1:6">
      <c r="A51" s="260"/>
      <c r="B51" s="387" t="s">
        <v>69</v>
      </c>
      <c r="C51" s="388"/>
      <c r="D51" s="389"/>
      <c r="E51" s="25"/>
      <c r="F51" s="66"/>
    </row>
    <row r="52" spans="1:6">
      <c r="A52" s="260"/>
      <c r="B52" s="387" t="s">
        <v>70</v>
      </c>
      <c r="C52" s="388"/>
      <c r="D52" s="389"/>
      <c r="E52" s="25"/>
      <c r="F52" s="66"/>
    </row>
    <row r="53" spans="1:6">
      <c r="A53" s="260" t="s">
        <v>48</v>
      </c>
      <c r="B53" s="387" t="s">
        <v>71</v>
      </c>
      <c r="C53" s="388"/>
      <c r="D53" s="389"/>
      <c r="E53" s="25">
        <f>1</f>
        <v>1</v>
      </c>
      <c r="F53" s="66">
        <f>10700</f>
        <v>10700</v>
      </c>
    </row>
    <row r="54" spans="1:6">
      <c r="A54" s="260"/>
      <c r="B54" s="387" t="s">
        <v>72</v>
      </c>
      <c r="C54" s="388"/>
      <c r="D54" s="389"/>
      <c r="E54" s="25"/>
      <c r="F54" s="66"/>
    </row>
    <row r="55" spans="1:6">
      <c r="A55" s="402" t="s">
        <v>73</v>
      </c>
      <c r="B55" s="402"/>
      <c r="C55" s="402"/>
      <c r="D55" s="402"/>
      <c r="E55" s="402"/>
      <c r="F55" s="402"/>
    </row>
    <row r="56" spans="1:6">
      <c r="A56" s="260" t="s">
        <v>74</v>
      </c>
      <c r="B56" s="387" t="s">
        <v>56</v>
      </c>
      <c r="C56" s="388"/>
      <c r="D56" s="389"/>
      <c r="E56" s="13"/>
      <c r="F56" s="66"/>
    </row>
    <row r="57" spans="1:6">
      <c r="A57" s="260"/>
      <c r="B57" s="387" t="s">
        <v>57</v>
      </c>
      <c r="C57" s="388"/>
      <c r="D57" s="389"/>
      <c r="E57" s="13"/>
      <c r="F57" s="66"/>
    </row>
    <row r="58" spans="1:6">
      <c r="A58" s="260"/>
      <c r="B58" s="387" t="s">
        <v>66</v>
      </c>
      <c r="C58" s="388"/>
      <c r="D58" s="389"/>
      <c r="E58" s="13"/>
      <c r="F58" s="66"/>
    </row>
    <row r="59" spans="1:6">
      <c r="A59" s="260"/>
      <c r="B59" s="387" t="s">
        <v>68</v>
      </c>
      <c r="C59" s="388"/>
      <c r="D59" s="389"/>
      <c r="E59" s="13"/>
      <c r="F59" s="66"/>
    </row>
    <row r="60" spans="1:6">
      <c r="A60" s="247" t="s">
        <v>75</v>
      </c>
      <c r="B60" s="395" t="s">
        <v>76</v>
      </c>
      <c r="C60" s="390"/>
      <c r="D60" s="391"/>
      <c r="E60" s="16"/>
      <c r="F60" s="66"/>
    </row>
    <row r="61" spans="1:6">
      <c r="A61" s="248"/>
      <c r="B61" s="395" t="s">
        <v>77</v>
      </c>
      <c r="C61" s="390"/>
      <c r="D61" s="391"/>
      <c r="E61" s="16"/>
      <c r="F61" s="66"/>
    </row>
    <row r="62" spans="1:6">
      <c r="A62" s="249"/>
      <c r="B62" s="406" t="s">
        <v>78</v>
      </c>
      <c r="C62" s="407"/>
      <c r="D62" s="408"/>
      <c r="E62" s="17"/>
      <c r="F62" s="66"/>
    </row>
    <row r="63" spans="1:6">
      <c r="A63" s="304" t="s">
        <v>79</v>
      </c>
      <c r="B63" s="304"/>
      <c r="C63" s="304"/>
      <c r="D63" s="304"/>
      <c r="E63" s="304"/>
      <c r="F63" s="304"/>
    </row>
    <row r="64" spans="1:6">
      <c r="A64" s="260" t="s">
        <v>80</v>
      </c>
      <c r="B64" s="387" t="s">
        <v>85</v>
      </c>
      <c r="C64" s="388"/>
      <c r="D64" s="389"/>
      <c r="E64" s="25"/>
      <c r="F64" s="66"/>
    </row>
    <row r="65" spans="1:6">
      <c r="A65" s="260"/>
      <c r="B65" s="387" t="s">
        <v>17</v>
      </c>
      <c r="C65" s="388"/>
      <c r="D65" s="389"/>
      <c r="E65" s="25"/>
      <c r="F65" s="66"/>
    </row>
    <row r="66" spans="1:6">
      <c r="A66" s="260"/>
      <c r="B66" s="387" t="s">
        <v>86</v>
      </c>
      <c r="C66" s="388"/>
      <c r="D66" s="389"/>
      <c r="E66" s="25">
        <f>1</f>
        <v>1</v>
      </c>
      <c r="F66" s="66">
        <f>4237</f>
        <v>4237</v>
      </c>
    </row>
    <row r="67" spans="1:6">
      <c r="A67" s="260"/>
      <c r="B67" s="387" t="s">
        <v>87</v>
      </c>
      <c r="C67" s="388"/>
      <c r="D67" s="389"/>
      <c r="E67" s="25">
        <f>20</f>
        <v>20</v>
      </c>
      <c r="F67" s="66">
        <f>1113</f>
        <v>1113</v>
      </c>
    </row>
    <row r="68" spans="1:6">
      <c r="A68" s="260"/>
      <c r="B68" s="387" t="s">
        <v>88</v>
      </c>
      <c r="C68" s="388"/>
      <c r="D68" s="389"/>
      <c r="E68" s="25"/>
      <c r="F68" s="66"/>
    </row>
    <row r="69" spans="1:6">
      <c r="A69" s="260"/>
      <c r="B69" s="387" t="s">
        <v>89</v>
      </c>
      <c r="C69" s="388"/>
      <c r="D69" s="389"/>
      <c r="E69" s="25"/>
      <c r="F69" s="66"/>
    </row>
    <row r="70" spans="1:6">
      <c r="A70" s="260"/>
      <c r="B70" s="387" t="s">
        <v>90</v>
      </c>
      <c r="C70" s="388"/>
      <c r="D70" s="389"/>
      <c r="E70" s="25"/>
      <c r="F70" s="66"/>
    </row>
    <row r="71" spans="1:6">
      <c r="A71" s="260" t="s">
        <v>81</v>
      </c>
      <c r="B71" s="387" t="s">
        <v>91</v>
      </c>
      <c r="C71" s="388"/>
      <c r="D71" s="389"/>
      <c r="E71" s="25"/>
      <c r="F71" s="66"/>
    </row>
    <row r="72" spans="1:6">
      <c r="A72" s="260"/>
      <c r="B72" s="387" t="s">
        <v>92</v>
      </c>
      <c r="C72" s="388"/>
      <c r="D72" s="389"/>
      <c r="E72" s="25"/>
      <c r="F72" s="66"/>
    </row>
    <row r="73" spans="1:6">
      <c r="A73" s="260"/>
      <c r="B73" s="387" t="s">
        <v>93</v>
      </c>
      <c r="C73" s="388"/>
      <c r="D73" s="389"/>
      <c r="E73" s="25"/>
      <c r="F73" s="66"/>
    </row>
    <row r="74" spans="1:6">
      <c r="A74" s="260"/>
      <c r="B74" s="387" t="s">
        <v>94</v>
      </c>
      <c r="C74" s="388"/>
      <c r="D74" s="389"/>
      <c r="E74" s="25">
        <f>3</f>
        <v>3</v>
      </c>
      <c r="F74" s="66">
        <f>5350</f>
        <v>5350</v>
      </c>
    </row>
    <row r="75" spans="1:6">
      <c r="A75" s="260"/>
      <c r="B75" s="387" t="s">
        <v>95</v>
      </c>
      <c r="C75" s="388"/>
      <c r="D75" s="389"/>
      <c r="E75" s="25"/>
      <c r="F75" s="66"/>
    </row>
    <row r="76" spans="1:6">
      <c r="A76" s="260"/>
      <c r="B76" s="387" t="s">
        <v>96</v>
      </c>
      <c r="C76" s="388"/>
      <c r="D76" s="389"/>
      <c r="E76" s="25"/>
      <c r="F76" s="66"/>
    </row>
    <row r="77" spans="1:6">
      <c r="A77" s="260"/>
      <c r="B77" s="387" t="s">
        <v>97</v>
      </c>
      <c r="C77" s="388"/>
      <c r="D77" s="389"/>
      <c r="E77" s="25"/>
      <c r="F77" s="66"/>
    </row>
    <row r="78" spans="1:6">
      <c r="A78" s="260"/>
      <c r="B78" s="387" t="s">
        <v>98</v>
      </c>
      <c r="C78" s="388"/>
      <c r="D78" s="389"/>
      <c r="E78" s="25"/>
      <c r="F78" s="66"/>
    </row>
    <row r="79" spans="1:6">
      <c r="A79" s="260"/>
      <c r="B79" s="387" t="s">
        <v>99</v>
      </c>
      <c r="C79" s="388"/>
      <c r="D79" s="389"/>
      <c r="E79" s="25"/>
      <c r="F79" s="66"/>
    </row>
    <row r="80" spans="1:6">
      <c r="A80" s="260"/>
      <c r="B80" s="387" t="s">
        <v>100</v>
      </c>
      <c r="C80" s="388"/>
      <c r="D80" s="389"/>
      <c r="E80" s="25"/>
      <c r="F80" s="66"/>
    </row>
    <row r="81" spans="1:6">
      <c r="A81" s="260"/>
      <c r="B81" s="387" t="s">
        <v>101</v>
      </c>
      <c r="C81" s="388"/>
      <c r="D81" s="389"/>
      <c r="E81" s="25"/>
      <c r="F81" s="66"/>
    </row>
    <row r="82" spans="1:6">
      <c r="A82" s="260"/>
      <c r="B82" s="387" t="s">
        <v>102</v>
      </c>
      <c r="C82" s="388"/>
      <c r="D82" s="389"/>
      <c r="E82" s="25"/>
      <c r="F82" s="66"/>
    </row>
    <row r="83" spans="1:6" ht="30">
      <c r="A83" s="70" t="s">
        <v>82</v>
      </c>
      <c r="B83" s="392" t="s">
        <v>103</v>
      </c>
      <c r="C83" s="393"/>
      <c r="D83" s="394"/>
      <c r="E83" s="25">
        <f>1</f>
        <v>1</v>
      </c>
      <c r="F83" s="66">
        <f>3675</f>
        <v>3675</v>
      </c>
    </row>
    <row r="84" spans="1:6">
      <c r="A84" s="260" t="s">
        <v>83</v>
      </c>
      <c r="B84" s="395" t="s">
        <v>104</v>
      </c>
      <c r="C84" s="390"/>
      <c r="D84" s="391"/>
      <c r="E84" s="25">
        <f>1</f>
        <v>1</v>
      </c>
      <c r="F84" s="66">
        <f>4725</f>
        <v>4725</v>
      </c>
    </row>
    <row r="85" spans="1:6">
      <c r="A85" s="260"/>
      <c r="B85" s="384" t="s">
        <v>119</v>
      </c>
      <c r="C85" s="385"/>
      <c r="D85" s="386"/>
      <c r="E85" s="25"/>
      <c r="F85" s="66"/>
    </row>
    <row r="86" spans="1:6">
      <c r="A86" s="404"/>
      <c r="B86" s="384" t="s">
        <v>116</v>
      </c>
      <c r="C86" s="385"/>
      <c r="D86" s="386"/>
      <c r="E86" s="22"/>
      <c r="F86" s="66"/>
    </row>
    <row r="87" spans="1:6">
      <c r="A87" s="260" t="s">
        <v>84</v>
      </c>
      <c r="B87" s="387" t="s">
        <v>105</v>
      </c>
      <c r="C87" s="388"/>
      <c r="D87" s="389"/>
      <c r="E87" s="25"/>
      <c r="F87" s="66"/>
    </row>
    <row r="88" spans="1:6">
      <c r="A88" s="260"/>
      <c r="B88" s="387" t="s">
        <v>106</v>
      </c>
      <c r="C88" s="388"/>
      <c r="D88" s="389"/>
      <c r="E88" s="25"/>
      <c r="F88" s="66"/>
    </row>
    <row r="89" spans="1:6">
      <c r="A89" s="260"/>
      <c r="B89" s="387" t="s">
        <v>107</v>
      </c>
      <c r="C89" s="388"/>
      <c r="D89" s="389"/>
      <c r="E89" s="25"/>
      <c r="F89" s="66"/>
    </row>
    <row r="90" spans="1:6" ht="32.25" customHeight="1">
      <c r="A90" s="260"/>
      <c r="B90" s="384" t="s">
        <v>120</v>
      </c>
      <c r="C90" s="390"/>
      <c r="D90" s="391"/>
      <c r="E90" s="25"/>
      <c r="F90" s="66"/>
    </row>
    <row r="91" spans="1:6">
      <c r="A91" s="260"/>
      <c r="B91" s="387" t="s">
        <v>108</v>
      </c>
      <c r="C91" s="388"/>
      <c r="D91" s="389"/>
      <c r="E91" s="25"/>
      <c r="F91" s="66"/>
    </row>
    <row r="92" spans="1:6">
      <c r="A92" s="260"/>
      <c r="B92" s="387" t="s">
        <v>109</v>
      </c>
      <c r="C92" s="388"/>
      <c r="D92" s="389"/>
      <c r="E92" s="25"/>
      <c r="F92" s="66"/>
    </row>
    <row r="93" spans="1:6">
      <c r="A93" s="9"/>
      <c r="B93" s="9"/>
      <c r="C93" s="9"/>
      <c r="D93" s="60"/>
      <c r="E93" s="3"/>
      <c r="F93" s="10">
        <f>SUM(F4:F92)</f>
        <v>53500</v>
      </c>
    </row>
  </sheetData>
  <mergeCells count="107">
    <mergeCell ref="A71:A82"/>
    <mergeCell ref="B71:D71"/>
    <mergeCell ref="B72:D72"/>
    <mergeCell ref="B73:D73"/>
    <mergeCell ref="B74:D74"/>
    <mergeCell ref="B75:D75"/>
    <mergeCell ref="B76:D76"/>
    <mergeCell ref="B77:D77"/>
    <mergeCell ref="B78:D78"/>
    <mergeCell ref="B79:D79"/>
    <mergeCell ref="B80:D80"/>
    <mergeCell ref="B81:D81"/>
    <mergeCell ref="B82:D82"/>
    <mergeCell ref="B91:D91"/>
    <mergeCell ref="B92:D92"/>
    <mergeCell ref="B83:D83"/>
    <mergeCell ref="A84:A86"/>
    <mergeCell ref="B84:D84"/>
    <mergeCell ref="B85:D85"/>
    <mergeCell ref="B86:D86"/>
    <mergeCell ref="A87:A92"/>
    <mergeCell ref="B87:D87"/>
    <mergeCell ref="B88:D88"/>
    <mergeCell ref="B89:D89"/>
    <mergeCell ref="B90:D90"/>
    <mergeCell ref="B68:D68"/>
    <mergeCell ref="A53:A54"/>
    <mergeCell ref="B53:D53"/>
    <mergeCell ref="B54:D54"/>
    <mergeCell ref="A55:F55"/>
    <mergeCell ref="A56:A59"/>
    <mergeCell ref="B56:D56"/>
    <mergeCell ref="B57:D57"/>
    <mergeCell ref="B58:D58"/>
    <mergeCell ref="B59:D59"/>
    <mergeCell ref="A60:A62"/>
    <mergeCell ref="B60:D60"/>
    <mergeCell ref="B61:D61"/>
    <mergeCell ref="B62:D62"/>
    <mergeCell ref="A63:F63"/>
    <mergeCell ref="A64:A70"/>
    <mergeCell ref="B64:D64"/>
    <mergeCell ref="B65:D65"/>
    <mergeCell ref="B66:D66"/>
    <mergeCell ref="B67:D67"/>
    <mergeCell ref="B69:D69"/>
    <mergeCell ref="B70:D70"/>
    <mergeCell ref="A47:A52"/>
    <mergeCell ref="B47:D47"/>
    <mergeCell ref="B48:D48"/>
    <mergeCell ref="B49:D49"/>
    <mergeCell ref="B50:D50"/>
    <mergeCell ref="B51:D51"/>
    <mergeCell ref="B52:D52"/>
    <mergeCell ref="A41:A45"/>
    <mergeCell ref="B41:D41"/>
    <mergeCell ref="B42:D42"/>
    <mergeCell ref="B43:D43"/>
    <mergeCell ref="B44:D44"/>
    <mergeCell ref="B45:D45"/>
    <mergeCell ref="A34:A40"/>
    <mergeCell ref="B34:D34"/>
    <mergeCell ref="B35:D35"/>
    <mergeCell ref="B36:D36"/>
    <mergeCell ref="B37:D37"/>
    <mergeCell ref="B38:D38"/>
    <mergeCell ref="B39:D39"/>
    <mergeCell ref="B40:D40"/>
    <mergeCell ref="B46:D46"/>
    <mergeCell ref="A24:F24"/>
    <mergeCell ref="A25:A33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A19:A22"/>
    <mergeCell ref="B19:D19"/>
    <mergeCell ref="B20:D20"/>
    <mergeCell ref="B21:D21"/>
    <mergeCell ref="B22:D22"/>
    <mergeCell ref="B23:D23"/>
    <mergeCell ref="A15:A16"/>
    <mergeCell ref="B15:D15"/>
    <mergeCell ref="B16:D16"/>
    <mergeCell ref="A17:A18"/>
    <mergeCell ref="B17:D17"/>
    <mergeCell ref="B18:D18"/>
    <mergeCell ref="A10:A14"/>
    <mergeCell ref="B10:D10"/>
    <mergeCell ref="B11:D11"/>
    <mergeCell ref="B12:D12"/>
    <mergeCell ref="B13:D13"/>
    <mergeCell ref="B14:D14"/>
    <mergeCell ref="B2:D2"/>
    <mergeCell ref="A3:F3"/>
    <mergeCell ref="A4:A9"/>
    <mergeCell ref="B4:D4"/>
    <mergeCell ref="B5:D5"/>
    <mergeCell ref="B6:D6"/>
    <mergeCell ref="B7:D7"/>
    <mergeCell ref="B8:D8"/>
    <mergeCell ref="B9:D9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F93"/>
  <sheetViews>
    <sheetView topLeftCell="C1" workbookViewId="0">
      <selection activeCell="T23" sqref="T23"/>
    </sheetView>
  </sheetViews>
  <sheetFormatPr defaultRowHeight="15"/>
  <sheetData>
    <row r="1" spans="1:6">
      <c r="A1" s="7"/>
      <c r="B1" s="21" t="s">
        <v>174</v>
      </c>
      <c r="C1" s="21"/>
      <c r="D1" s="52"/>
      <c r="E1" s="2"/>
      <c r="F1" s="11"/>
    </row>
    <row r="2" spans="1:6" ht="60">
      <c r="A2" s="68" t="s">
        <v>20</v>
      </c>
      <c r="B2" s="412" t="s">
        <v>6</v>
      </c>
      <c r="C2" s="413"/>
      <c r="D2" s="414"/>
      <c r="E2" s="67" t="s">
        <v>117</v>
      </c>
      <c r="F2" s="67" t="s">
        <v>118</v>
      </c>
    </row>
    <row r="3" spans="1:6">
      <c r="A3" s="276" t="s">
        <v>42</v>
      </c>
      <c r="B3" s="276"/>
      <c r="C3" s="276"/>
      <c r="D3" s="276"/>
      <c r="E3" s="276"/>
      <c r="F3" s="276"/>
    </row>
    <row r="4" spans="1:6">
      <c r="A4" s="365" t="s">
        <v>21</v>
      </c>
      <c r="B4" s="395" t="s">
        <v>22</v>
      </c>
      <c r="C4" s="390"/>
      <c r="D4" s="391"/>
      <c r="E4" s="13"/>
      <c r="F4" s="66"/>
    </row>
    <row r="5" spans="1:6">
      <c r="A5" s="365"/>
      <c r="B5" s="395" t="s">
        <v>23</v>
      </c>
      <c r="C5" s="390"/>
      <c r="D5" s="391"/>
      <c r="E5" s="13">
        <f>1</f>
        <v>1</v>
      </c>
      <c r="F5" s="66"/>
    </row>
    <row r="6" spans="1:6">
      <c r="A6" s="365"/>
      <c r="B6" s="395" t="s">
        <v>24</v>
      </c>
      <c r="C6" s="390"/>
      <c r="D6" s="391"/>
      <c r="E6" s="13"/>
      <c r="F6" s="66"/>
    </row>
    <row r="7" spans="1:6">
      <c r="A7" s="365"/>
      <c r="B7" s="395" t="s">
        <v>25</v>
      </c>
      <c r="C7" s="390"/>
      <c r="D7" s="391"/>
      <c r="E7" s="13"/>
      <c r="F7" s="66"/>
    </row>
    <row r="8" spans="1:6">
      <c r="A8" s="365"/>
      <c r="B8" s="395" t="s">
        <v>14</v>
      </c>
      <c r="C8" s="390"/>
      <c r="D8" s="391"/>
      <c r="E8" s="13"/>
      <c r="F8" s="66"/>
    </row>
    <row r="9" spans="1:6">
      <c r="A9" s="365"/>
      <c r="B9" s="395" t="s">
        <v>26</v>
      </c>
      <c r="C9" s="390"/>
      <c r="D9" s="391"/>
      <c r="E9" s="13"/>
      <c r="F9" s="66"/>
    </row>
    <row r="10" spans="1:6">
      <c r="A10" s="365" t="s">
        <v>27</v>
      </c>
      <c r="B10" s="415" t="s">
        <v>19</v>
      </c>
      <c r="C10" s="416"/>
      <c r="D10" s="417"/>
      <c r="E10" s="25"/>
      <c r="F10" s="66"/>
    </row>
    <row r="11" spans="1:6">
      <c r="A11" s="365"/>
      <c r="B11" s="387" t="s">
        <v>18</v>
      </c>
      <c r="C11" s="388"/>
      <c r="D11" s="389"/>
      <c r="E11" s="25"/>
      <c r="F11" s="66"/>
    </row>
    <row r="12" spans="1:6">
      <c r="A12" s="365"/>
      <c r="B12" s="387" t="s">
        <v>30</v>
      </c>
      <c r="C12" s="388"/>
      <c r="D12" s="389"/>
      <c r="E12" s="25"/>
      <c r="F12" s="66"/>
    </row>
    <row r="13" spans="1:6">
      <c r="A13" s="365"/>
      <c r="B13" s="399" t="s">
        <v>13</v>
      </c>
      <c r="C13" s="400"/>
      <c r="D13" s="401"/>
      <c r="E13" s="25"/>
      <c r="F13" s="66"/>
    </row>
    <row r="14" spans="1:6">
      <c r="A14" s="365"/>
      <c r="B14" s="399" t="s">
        <v>31</v>
      </c>
      <c r="C14" s="400"/>
      <c r="D14" s="401"/>
      <c r="E14" s="25"/>
      <c r="F14" s="66"/>
    </row>
    <row r="15" spans="1:6">
      <c r="A15" s="405" t="s">
        <v>28</v>
      </c>
      <c r="B15" s="409" t="s">
        <v>111</v>
      </c>
      <c r="C15" s="410"/>
      <c r="D15" s="411"/>
      <c r="E15" s="25"/>
      <c r="F15" s="66"/>
    </row>
    <row r="16" spans="1:6">
      <c r="A16" s="405"/>
      <c r="B16" s="399" t="s">
        <v>32</v>
      </c>
      <c r="C16" s="400"/>
      <c r="D16" s="401"/>
      <c r="E16" s="25"/>
      <c r="F16" s="66"/>
    </row>
    <row r="17" spans="1:6">
      <c r="A17" s="365" t="s">
        <v>29</v>
      </c>
      <c r="B17" s="387" t="s">
        <v>33</v>
      </c>
      <c r="C17" s="388"/>
      <c r="D17" s="389"/>
      <c r="E17" s="25"/>
      <c r="F17" s="66"/>
    </row>
    <row r="18" spans="1:6">
      <c r="A18" s="365"/>
      <c r="B18" s="387" t="s">
        <v>34</v>
      </c>
      <c r="C18" s="388"/>
      <c r="D18" s="389"/>
      <c r="E18" s="25">
        <f>1</f>
        <v>1</v>
      </c>
      <c r="F18" s="66">
        <f>2675</f>
        <v>2675</v>
      </c>
    </row>
    <row r="19" spans="1:6">
      <c r="A19" s="365" t="s">
        <v>15</v>
      </c>
      <c r="B19" s="387" t="s">
        <v>12</v>
      </c>
      <c r="C19" s="388"/>
      <c r="D19" s="389"/>
      <c r="E19" s="25"/>
      <c r="F19" s="66"/>
    </row>
    <row r="20" spans="1:6">
      <c r="A20" s="365"/>
      <c r="B20" s="387" t="s">
        <v>35</v>
      </c>
      <c r="C20" s="388"/>
      <c r="D20" s="389"/>
      <c r="E20" s="25"/>
      <c r="F20" s="66"/>
    </row>
    <row r="21" spans="1:6">
      <c r="A21" s="365"/>
      <c r="B21" s="387" t="s">
        <v>36</v>
      </c>
      <c r="C21" s="388"/>
      <c r="D21" s="389"/>
      <c r="E21" s="25">
        <f>1</f>
        <v>1</v>
      </c>
      <c r="F21" s="66">
        <f>8025</f>
        <v>8025</v>
      </c>
    </row>
    <row r="22" spans="1:6">
      <c r="A22" s="365"/>
      <c r="B22" s="387" t="s">
        <v>37</v>
      </c>
      <c r="C22" s="388"/>
      <c r="D22" s="389"/>
      <c r="E22" s="25"/>
      <c r="F22" s="66"/>
    </row>
    <row r="23" spans="1:6" ht="45">
      <c r="A23" s="69" t="s">
        <v>8</v>
      </c>
      <c r="B23" s="406" t="s">
        <v>40</v>
      </c>
      <c r="C23" s="407"/>
      <c r="D23" s="408"/>
      <c r="E23" s="25">
        <f>1</f>
        <v>1</v>
      </c>
      <c r="F23" s="66">
        <f>5350</f>
        <v>5350</v>
      </c>
    </row>
    <row r="24" spans="1:6">
      <c r="A24" s="402" t="s">
        <v>41</v>
      </c>
      <c r="B24" s="402"/>
      <c r="C24" s="402"/>
      <c r="D24" s="402"/>
      <c r="E24" s="402"/>
      <c r="F24" s="402"/>
    </row>
    <row r="25" spans="1:6">
      <c r="A25" s="260" t="s">
        <v>43</v>
      </c>
      <c r="B25" s="387" t="s">
        <v>49</v>
      </c>
      <c r="C25" s="388"/>
      <c r="D25" s="389"/>
      <c r="E25" s="25"/>
      <c r="F25" s="66"/>
    </row>
    <row r="26" spans="1:6">
      <c r="A26" s="260"/>
      <c r="B26" s="387" t="s">
        <v>50</v>
      </c>
      <c r="C26" s="388"/>
      <c r="D26" s="389"/>
      <c r="E26" s="25"/>
      <c r="F26" s="66"/>
    </row>
    <row r="27" spans="1:6">
      <c r="A27" s="260"/>
      <c r="B27" s="387" t="s">
        <v>51</v>
      </c>
      <c r="C27" s="388"/>
      <c r="D27" s="389"/>
      <c r="E27" s="25"/>
      <c r="F27" s="66"/>
    </row>
    <row r="28" spans="1:6">
      <c r="A28" s="260"/>
      <c r="B28" s="387" t="s">
        <v>52</v>
      </c>
      <c r="C28" s="388"/>
      <c r="D28" s="389"/>
      <c r="E28" s="25"/>
      <c r="F28" s="66"/>
    </row>
    <row r="29" spans="1:6">
      <c r="A29" s="260"/>
      <c r="B29" s="387" t="s">
        <v>53</v>
      </c>
      <c r="C29" s="388"/>
      <c r="D29" s="389"/>
      <c r="E29" s="25"/>
      <c r="F29" s="66"/>
    </row>
    <row r="30" spans="1:6">
      <c r="A30" s="260"/>
      <c r="B30" s="396" t="s">
        <v>54</v>
      </c>
      <c r="C30" s="397"/>
      <c r="D30" s="398"/>
      <c r="E30" s="25"/>
      <c r="F30" s="66"/>
    </row>
    <row r="31" spans="1:6">
      <c r="A31" s="260"/>
      <c r="B31" s="387" t="s">
        <v>14</v>
      </c>
      <c r="C31" s="388"/>
      <c r="D31" s="389"/>
      <c r="E31" s="25"/>
      <c r="F31" s="66"/>
    </row>
    <row r="32" spans="1:6">
      <c r="A32" s="260"/>
      <c r="B32" s="396" t="s">
        <v>40</v>
      </c>
      <c r="C32" s="397"/>
      <c r="D32" s="398"/>
      <c r="E32" s="25">
        <f>1</f>
        <v>1</v>
      </c>
      <c r="F32" s="66">
        <f>5350</f>
        <v>5350</v>
      </c>
    </row>
    <row r="33" spans="1:6">
      <c r="A33" s="260"/>
      <c r="B33" s="399" t="s">
        <v>8</v>
      </c>
      <c r="C33" s="400"/>
      <c r="D33" s="401"/>
      <c r="E33" s="25"/>
      <c r="F33" s="66"/>
    </row>
    <row r="34" spans="1:6">
      <c r="A34" s="260" t="s">
        <v>44</v>
      </c>
      <c r="B34" s="387" t="s">
        <v>55</v>
      </c>
      <c r="C34" s="388"/>
      <c r="D34" s="389"/>
      <c r="E34" s="25"/>
      <c r="F34" s="66"/>
    </row>
    <row r="35" spans="1:6">
      <c r="A35" s="260"/>
      <c r="B35" s="387" t="s">
        <v>56</v>
      </c>
      <c r="C35" s="388"/>
      <c r="D35" s="389"/>
      <c r="E35" s="25"/>
      <c r="F35" s="66"/>
    </row>
    <row r="36" spans="1:6">
      <c r="A36" s="260"/>
      <c r="B36" s="387" t="s">
        <v>57</v>
      </c>
      <c r="C36" s="388"/>
      <c r="D36" s="389"/>
      <c r="E36" s="25"/>
      <c r="F36" s="66"/>
    </row>
    <row r="37" spans="1:6">
      <c r="A37" s="260"/>
      <c r="B37" s="387" t="s">
        <v>36</v>
      </c>
      <c r="C37" s="388"/>
      <c r="D37" s="389"/>
      <c r="E37" s="25"/>
      <c r="F37" s="66"/>
    </row>
    <row r="38" spans="1:6">
      <c r="A38" s="260"/>
      <c r="B38" s="387" t="s">
        <v>58</v>
      </c>
      <c r="C38" s="388"/>
      <c r="D38" s="389"/>
      <c r="E38" s="25"/>
      <c r="F38" s="66"/>
    </row>
    <row r="39" spans="1:6">
      <c r="A39" s="260"/>
      <c r="B39" s="387" t="s">
        <v>59</v>
      </c>
      <c r="C39" s="388"/>
      <c r="D39" s="389"/>
      <c r="E39" s="25"/>
      <c r="F39" s="66"/>
    </row>
    <row r="40" spans="1:6">
      <c r="A40" s="260"/>
      <c r="B40" s="387" t="s">
        <v>60</v>
      </c>
      <c r="C40" s="388"/>
      <c r="D40" s="389"/>
      <c r="E40" s="25"/>
      <c r="F40" s="66"/>
    </row>
    <row r="41" spans="1:6">
      <c r="A41" s="260" t="s">
        <v>45</v>
      </c>
      <c r="B41" s="387" t="s">
        <v>38</v>
      </c>
      <c r="C41" s="388"/>
      <c r="D41" s="389"/>
      <c r="E41" s="25"/>
      <c r="F41" s="66"/>
    </row>
    <row r="42" spans="1:6">
      <c r="A42" s="260"/>
      <c r="B42" s="387" t="s">
        <v>61</v>
      </c>
      <c r="C42" s="388"/>
      <c r="D42" s="389"/>
      <c r="E42" s="25"/>
      <c r="F42" s="66"/>
    </row>
    <row r="43" spans="1:6">
      <c r="A43" s="260"/>
      <c r="B43" s="387" t="s">
        <v>39</v>
      </c>
      <c r="C43" s="388"/>
      <c r="D43" s="389"/>
      <c r="E43" s="25"/>
      <c r="F43" s="66"/>
    </row>
    <row r="44" spans="1:6">
      <c r="A44" s="260"/>
      <c r="B44" s="387" t="s">
        <v>62</v>
      </c>
      <c r="C44" s="388"/>
      <c r="D44" s="389"/>
      <c r="E44" s="25"/>
      <c r="F44" s="66"/>
    </row>
    <row r="45" spans="1:6">
      <c r="A45" s="260"/>
      <c r="B45" s="387" t="s">
        <v>63</v>
      </c>
      <c r="C45" s="388"/>
      <c r="D45" s="389"/>
      <c r="E45" s="25"/>
      <c r="F45" s="66"/>
    </row>
    <row r="46" spans="1:6" ht="45">
      <c r="A46" s="27" t="s">
        <v>46</v>
      </c>
      <c r="B46" s="395" t="s">
        <v>64</v>
      </c>
      <c r="C46" s="390"/>
      <c r="D46" s="391"/>
      <c r="E46" s="25">
        <f>1</f>
        <v>1</v>
      </c>
      <c r="F46" s="66">
        <f>2300</f>
        <v>2300</v>
      </c>
    </row>
    <row r="47" spans="1:6">
      <c r="A47" s="260" t="s">
        <v>47</v>
      </c>
      <c r="B47" s="387" t="s">
        <v>65</v>
      </c>
      <c r="C47" s="388"/>
      <c r="D47" s="389"/>
      <c r="E47" s="25"/>
      <c r="F47" s="66"/>
    </row>
    <row r="48" spans="1:6">
      <c r="A48" s="260"/>
      <c r="B48" s="387" t="s">
        <v>66</v>
      </c>
      <c r="C48" s="388"/>
      <c r="D48" s="389"/>
      <c r="E48" s="25"/>
      <c r="F48" s="66"/>
    </row>
    <row r="49" spans="1:6">
      <c r="A49" s="260"/>
      <c r="B49" s="387" t="s">
        <v>67</v>
      </c>
      <c r="C49" s="388"/>
      <c r="D49" s="389"/>
      <c r="E49" s="25"/>
      <c r="F49" s="66"/>
    </row>
    <row r="50" spans="1:6">
      <c r="A50" s="260"/>
      <c r="B50" s="387" t="s">
        <v>68</v>
      </c>
      <c r="C50" s="388"/>
      <c r="D50" s="389"/>
      <c r="E50" s="25"/>
      <c r="F50" s="66"/>
    </row>
    <row r="51" spans="1:6">
      <c r="A51" s="260"/>
      <c r="B51" s="387" t="s">
        <v>69</v>
      </c>
      <c r="C51" s="388"/>
      <c r="D51" s="389"/>
      <c r="E51" s="25"/>
      <c r="F51" s="66"/>
    </row>
    <row r="52" spans="1:6">
      <c r="A52" s="260"/>
      <c r="B52" s="387" t="s">
        <v>70</v>
      </c>
      <c r="C52" s="388"/>
      <c r="D52" s="389"/>
      <c r="E52" s="25"/>
      <c r="F52" s="66"/>
    </row>
    <row r="53" spans="1:6">
      <c r="A53" s="260" t="s">
        <v>48</v>
      </c>
      <c r="B53" s="387" t="s">
        <v>71</v>
      </c>
      <c r="C53" s="388"/>
      <c r="D53" s="389"/>
      <c r="E53" s="25">
        <f>1</f>
        <v>1</v>
      </c>
      <c r="F53" s="66">
        <f>10700</f>
        <v>10700</v>
      </c>
    </row>
    <row r="54" spans="1:6">
      <c r="A54" s="260"/>
      <c r="B54" s="387" t="s">
        <v>72</v>
      </c>
      <c r="C54" s="388"/>
      <c r="D54" s="389"/>
      <c r="E54" s="25"/>
      <c r="F54" s="66"/>
    </row>
    <row r="55" spans="1:6">
      <c r="A55" s="402" t="s">
        <v>73</v>
      </c>
      <c r="B55" s="402"/>
      <c r="C55" s="402"/>
      <c r="D55" s="402"/>
      <c r="E55" s="402"/>
      <c r="F55" s="402"/>
    </row>
    <row r="56" spans="1:6">
      <c r="A56" s="260" t="s">
        <v>74</v>
      </c>
      <c r="B56" s="387" t="s">
        <v>56</v>
      </c>
      <c r="C56" s="388"/>
      <c r="D56" s="389"/>
      <c r="E56" s="13"/>
      <c r="F56" s="66"/>
    </row>
    <row r="57" spans="1:6">
      <c r="A57" s="260"/>
      <c r="B57" s="387" t="s">
        <v>57</v>
      </c>
      <c r="C57" s="388"/>
      <c r="D57" s="389"/>
      <c r="E57" s="13"/>
      <c r="F57" s="66"/>
    </row>
    <row r="58" spans="1:6">
      <c r="A58" s="260"/>
      <c r="B58" s="387" t="s">
        <v>66</v>
      </c>
      <c r="C58" s="388"/>
      <c r="D58" s="389"/>
      <c r="E58" s="13"/>
      <c r="F58" s="66"/>
    </row>
    <row r="59" spans="1:6">
      <c r="A59" s="260"/>
      <c r="B59" s="387" t="s">
        <v>68</v>
      </c>
      <c r="C59" s="388"/>
      <c r="D59" s="389"/>
      <c r="E59" s="13"/>
      <c r="F59" s="66"/>
    </row>
    <row r="60" spans="1:6">
      <c r="A60" s="247" t="s">
        <v>75</v>
      </c>
      <c r="B60" s="395" t="s">
        <v>76</v>
      </c>
      <c r="C60" s="390"/>
      <c r="D60" s="391"/>
      <c r="E60" s="16"/>
      <c r="F60" s="66"/>
    </row>
    <row r="61" spans="1:6">
      <c r="A61" s="248"/>
      <c r="B61" s="395" t="s">
        <v>77</v>
      </c>
      <c r="C61" s="390"/>
      <c r="D61" s="391"/>
      <c r="E61" s="16"/>
      <c r="F61" s="66"/>
    </row>
    <row r="62" spans="1:6">
      <c r="A62" s="249"/>
      <c r="B62" s="406" t="s">
        <v>78</v>
      </c>
      <c r="C62" s="407"/>
      <c r="D62" s="408"/>
      <c r="E62" s="17"/>
      <c r="F62" s="66"/>
    </row>
    <row r="63" spans="1:6">
      <c r="A63" s="304" t="s">
        <v>79</v>
      </c>
      <c r="B63" s="304"/>
      <c r="C63" s="304"/>
      <c r="D63" s="304"/>
      <c r="E63" s="304"/>
      <c r="F63" s="304"/>
    </row>
    <row r="64" spans="1:6">
      <c r="A64" s="260" t="s">
        <v>80</v>
      </c>
      <c r="B64" s="387" t="s">
        <v>85</v>
      </c>
      <c r="C64" s="388"/>
      <c r="D64" s="389"/>
      <c r="E64" s="25"/>
      <c r="F64" s="66"/>
    </row>
    <row r="65" spans="1:6">
      <c r="A65" s="260"/>
      <c r="B65" s="387" t="s">
        <v>17</v>
      </c>
      <c r="C65" s="388"/>
      <c r="D65" s="389"/>
      <c r="E65" s="25"/>
      <c r="F65" s="66"/>
    </row>
    <row r="66" spans="1:6">
      <c r="A66" s="260"/>
      <c r="B66" s="387" t="s">
        <v>86</v>
      </c>
      <c r="C66" s="388"/>
      <c r="D66" s="389"/>
      <c r="E66" s="25">
        <f>1</f>
        <v>1</v>
      </c>
      <c r="F66" s="66">
        <f>4237</f>
        <v>4237</v>
      </c>
    </row>
    <row r="67" spans="1:6">
      <c r="A67" s="260"/>
      <c r="B67" s="387" t="s">
        <v>87</v>
      </c>
      <c r="C67" s="388"/>
      <c r="D67" s="389"/>
      <c r="E67" s="25">
        <f>20</f>
        <v>20</v>
      </c>
      <c r="F67" s="66">
        <f>1113</f>
        <v>1113</v>
      </c>
    </row>
    <row r="68" spans="1:6">
      <c r="A68" s="260"/>
      <c r="B68" s="387" t="s">
        <v>88</v>
      </c>
      <c r="C68" s="388"/>
      <c r="D68" s="389"/>
      <c r="E68" s="25"/>
      <c r="F68" s="66"/>
    </row>
    <row r="69" spans="1:6">
      <c r="A69" s="260"/>
      <c r="B69" s="387" t="s">
        <v>89</v>
      </c>
      <c r="C69" s="388"/>
      <c r="D69" s="389"/>
      <c r="E69" s="25"/>
      <c r="F69" s="66"/>
    </row>
    <row r="70" spans="1:6">
      <c r="A70" s="260"/>
      <c r="B70" s="387" t="s">
        <v>90</v>
      </c>
      <c r="C70" s="388"/>
      <c r="D70" s="389"/>
      <c r="E70" s="25"/>
      <c r="F70" s="66"/>
    </row>
    <row r="71" spans="1:6">
      <c r="A71" s="260" t="s">
        <v>81</v>
      </c>
      <c r="B71" s="387" t="s">
        <v>91</v>
      </c>
      <c r="C71" s="388"/>
      <c r="D71" s="389"/>
      <c r="E71" s="25"/>
      <c r="F71" s="66"/>
    </row>
    <row r="72" spans="1:6">
      <c r="A72" s="260"/>
      <c r="B72" s="387" t="s">
        <v>92</v>
      </c>
      <c r="C72" s="388"/>
      <c r="D72" s="389"/>
      <c r="E72" s="25"/>
      <c r="F72" s="66"/>
    </row>
    <row r="73" spans="1:6">
      <c r="A73" s="260"/>
      <c r="B73" s="387" t="s">
        <v>93</v>
      </c>
      <c r="C73" s="388"/>
      <c r="D73" s="389"/>
      <c r="E73" s="25"/>
      <c r="F73" s="66"/>
    </row>
    <row r="74" spans="1:6">
      <c r="A74" s="260"/>
      <c r="B74" s="387" t="s">
        <v>94</v>
      </c>
      <c r="C74" s="388"/>
      <c r="D74" s="389"/>
      <c r="E74" s="25">
        <f>3</f>
        <v>3</v>
      </c>
      <c r="F74" s="66">
        <f>5350</f>
        <v>5350</v>
      </c>
    </row>
    <row r="75" spans="1:6">
      <c r="A75" s="260"/>
      <c r="B75" s="387" t="s">
        <v>95</v>
      </c>
      <c r="C75" s="388"/>
      <c r="D75" s="389"/>
      <c r="E75" s="25"/>
      <c r="F75" s="66"/>
    </row>
    <row r="76" spans="1:6">
      <c r="A76" s="260"/>
      <c r="B76" s="387" t="s">
        <v>96</v>
      </c>
      <c r="C76" s="388"/>
      <c r="D76" s="389"/>
      <c r="E76" s="25"/>
      <c r="F76" s="66"/>
    </row>
    <row r="77" spans="1:6">
      <c r="A77" s="260"/>
      <c r="B77" s="387" t="s">
        <v>97</v>
      </c>
      <c r="C77" s="388"/>
      <c r="D77" s="389"/>
      <c r="E77" s="25"/>
      <c r="F77" s="66"/>
    </row>
    <row r="78" spans="1:6">
      <c r="A78" s="260"/>
      <c r="B78" s="387" t="s">
        <v>98</v>
      </c>
      <c r="C78" s="388"/>
      <c r="D78" s="389"/>
      <c r="E78" s="25"/>
      <c r="F78" s="66"/>
    </row>
    <row r="79" spans="1:6">
      <c r="A79" s="260"/>
      <c r="B79" s="387" t="s">
        <v>99</v>
      </c>
      <c r="C79" s="388"/>
      <c r="D79" s="389"/>
      <c r="E79" s="25"/>
      <c r="F79" s="66"/>
    </row>
    <row r="80" spans="1:6">
      <c r="A80" s="260"/>
      <c r="B80" s="387" t="s">
        <v>100</v>
      </c>
      <c r="C80" s="388"/>
      <c r="D80" s="389"/>
      <c r="E80" s="25"/>
      <c r="F80" s="66"/>
    </row>
    <row r="81" spans="1:6">
      <c r="A81" s="260"/>
      <c r="B81" s="387" t="s">
        <v>101</v>
      </c>
      <c r="C81" s="388"/>
      <c r="D81" s="389"/>
      <c r="E81" s="25"/>
      <c r="F81" s="66"/>
    </row>
    <row r="82" spans="1:6">
      <c r="A82" s="260"/>
      <c r="B82" s="387" t="s">
        <v>102</v>
      </c>
      <c r="C82" s="388"/>
      <c r="D82" s="389"/>
      <c r="E82" s="25"/>
      <c r="F82" s="66"/>
    </row>
    <row r="83" spans="1:6" ht="30">
      <c r="A83" s="70" t="s">
        <v>82</v>
      </c>
      <c r="B83" s="392" t="s">
        <v>103</v>
      </c>
      <c r="C83" s="393"/>
      <c r="D83" s="394"/>
      <c r="E83" s="25">
        <f>1</f>
        <v>1</v>
      </c>
      <c r="F83" s="66">
        <f>3675</f>
        <v>3675</v>
      </c>
    </row>
    <row r="84" spans="1:6">
      <c r="A84" s="260" t="s">
        <v>83</v>
      </c>
      <c r="B84" s="395" t="s">
        <v>104</v>
      </c>
      <c r="C84" s="390"/>
      <c r="D84" s="391"/>
      <c r="E84" s="25">
        <f>1</f>
        <v>1</v>
      </c>
      <c r="F84" s="66">
        <f>4725</f>
        <v>4725</v>
      </c>
    </row>
    <row r="85" spans="1:6">
      <c r="A85" s="260"/>
      <c r="B85" s="384" t="s">
        <v>119</v>
      </c>
      <c r="C85" s="385"/>
      <c r="D85" s="386"/>
      <c r="E85" s="25"/>
      <c r="F85" s="66"/>
    </row>
    <row r="86" spans="1:6">
      <c r="A86" s="404"/>
      <c r="B86" s="384" t="s">
        <v>116</v>
      </c>
      <c r="C86" s="385"/>
      <c r="D86" s="386"/>
      <c r="E86" s="22"/>
      <c r="F86" s="66"/>
    </row>
    <row r="87" spans="1:6">
      <c r="A87" s="260" t="s">
        <v>84</v>
      </c>
      <c r="B87" s="387" t="s">
        <v>105</v>
      </c>
      <c r="C87" s="388"/>
      <c r="D87" s="389"/>
      <c r="E87" s="25"/>
      <c r="F87" s="66"/>
    </row>
    <row r="88" spans="1:6">
      <c r="A88" s="260"/>
      <c r="B88" s="387" t="s">
        <v>106</v>
      </c>
      <c r="C88" s="388"/>
      <c r="D88" s="389"/>
      <c r="E88" s="25"/>
      <c r="F88" s="66"/>
    </row>
    <row r="89" spans="1:6">
      <c r="A89" s="260"/>
      <c r="B89" s="387" t="s">
        <v>107</v>
      </c>
      <c r="C89" s="388"/>
      <c r="D89" s="389"/>
      <c r="E89" s="25"/>
      <c r="F89" s="66"/>
    </row>
    <row r="90" spans="1:6" ht="32.25" customHeight="1">
      <c r="A90" s="260"/>
      <c r="B90" s="384" t="s">
        <v>120</v>
      </c>
      <c r="C90" s="390"/>
      <c r="D90" s="391"/>
      <c r="E90" s="25"/>
      <c r="F90" s="66"/>
    </row>
    <row r="91" spans="1:6">
      <c r="A91" s="260"/>
      <c r="B91" s="387" t="s">
        <v>108</v>
      </c>
      <c r="C91" s="388"/>
      <c r="D91" s="389"/>
      <c r="E91" s="25"/>
      <c r="F91" s="66"/>
    </row>
    <row r="92" spans="1:6">
      <c r="A92" s="260"/>
      <c r="B92" s="387" t="s">
        <v>109</v>
      </c>
      <c r="C92" s="388"/>
      <c r="D92" s="389"/>
      <c r="E92" s="25"/>
      <c r="F92" s="66"/>
    </row>
    <row r="93" spans="1:6">
      <c r="A93" s="9"/>
      <c r="B93" s="9"/>
      <c r="C93" s="9"/>
      <c r="D93" s="60"/>
      <c r="E93" s="3"/>
      <c r="F93" s="10">
        <f>SUM(F4:F92)</f>
        <v>53500</v>
      </c>
    </row>
  </sheetData>
  <mergeCells count="107">
    <mergeCell ref="A71:A82"/>
    <mergeCell ref="B71:D71"/>
    <mergeCell ref="B72:D72"/>
    <mergeCell ref="B73:D73"/>
    <mergeCell ref="B74:D74"/>
    <mergeCell ref="B75:D75"/>
    <mergeCell ref="B76:D76"/>
    <mergeCell ref="B77:D77"/>
    <mergeCell ref="B78:D78"/>
    <mergeCell ref="B79:D79"/>
    <mergeCell ref="B80:D80"/>
    <mergeCell ref="B81:D81"/>
    <mergeCell ref="B82:D82"/>
    <mergeCell ref="B91:D91"/>
    <mergeCell ref="B92:D92"/>
    <mergeCell ref="B83:D83"/>
    <mergeCell ref="A84:A86"/>
    <mergeCell ref="B84:D84"/>
    <mergeCell ref="B85:D85"/>
    <mergeCell ref="B86:D86"/>
    <mergeCell ref="A87:A92"/>
    <mergeCell ref="B87:D87"/>
    <mergeCell ref="B88:D88"/>
    <mergeCell ref="B89:D89"/>
    <mergeCell ref="B90:D90"/>
    <mergeCell ref="B68:D68"/>
    <mergeCell ref="A53:A54"/>
    <mergeCell ref="B53:D53"/>
    <mergeCell ref="B54:D54"/>
    <mergeCell ref="A55:F55"/>
    <mergeCell ref="A56:A59"/>
    <mergeCell ref="B56:D56"/>
    <mergeCell ref="B57:D57"/>
    <mergeCell ref="B58:D58"/>
    <mergeCell ref="B59:D59"/>
    <mergeCell ref="A60:A62"/>
    <mergeCell ref="B60:D60"/>
    <mergeCell ref="B61:D61"/>
    <mergeCell ref="B62:D62"/>
    <mergeCell ref="A63:F63"/>
    <mergeCell ref="A64:A70"/>
    <mergeCell ref="B64:D64"/>
    <mergeCell ref="B65:D65"/>
    <mergeCell ref="B66:D66"/>
    <mergeCell ref="B67:D67"/>
    <mergeCell ref="B69:D69"/>
    <mergeCell ref="B70:D70"/>
    <mergeCell ref="A47:A52"/>
    <mergeCell ref="B47:D47"/>
    <mergeCell ref="B48:D48"/>
    <mergeCell ref="B49:D49"/>
    <mergeCell ref="B50:D50"/>
    <mergeCell ref="B51:D51"/>
    <mergeCell ref="B52:D52"/>
    <mergeCell ref="A41:A45"/>
    <mergeCell ref="B41:D41"/>
    <mergeCell ref="B42:D42"/>
    <mergeCell ref="B43:D43"/>
    <mergeCell ref="B44:D44"/>
    <mergeCell ref="B45:D45"/>
    <mergeCell ref="A34:A40"/>
    <mergeCell ref="B34:D34"/>
    <mergeCell ref="B35:D35"/>
    <mergeCell ref="B36:D36"/>
    <mergeCell ref="B37:D37"/>
    <mergeCell ref="B38:D38"/>
    <mergeCell ref="B39:D39"/>
    <mergeCell ref="B40:D40"/>
    <mergeCell ref="B46:D46"/>
    <mergeCell ref="A24:F24"/>
    <mergeCell ref="A25:A33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A19:A22"/>
    <mergeCell ref="B19:D19"/>
    <mergeCell ref="B20:D20"/>
    <mergeCell ref="B21:D21"/>
    <mergeCell ref="B22:D22"/>
    <mergeCell ref="B23:D23"/>
    <mergeCell ref="A15:A16"/>
    <mergeCell ref="B15:D15"/>
    <mergeCell ref="B16:D16"/>
    <mergeCell ref="A17:A18"/>
    <mergeCell ref="B17:D17"/>
    <mergeCell ref="B18:D18"/>
    <mergeCell ref="A10:A14"/>
    <mergeCell ref="B10:D10"/>
    <mergeCell ref="B11:D11"/>
    <mergeCell ref="B12:D12"/>
    <mergeCell ref="B13:D13"/>
    <mergeCell ref="B14:D14"/>
    <mergeCell ref="B2:D2"/>
    <mergeCell ref="A3:F3"/>
    <mergeCell ref="A4:A9"/>
    <mergeCell ref="B4:D4"/>
    <mergeCell ref="B5:D5"/>
    <mergeCell ref="B6:D6"/>
    <mergeCell ref="B7:D7"/>
    <mergeCell ref="B8:D8"/>
    <mergeCell ref="B9:D9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F93"/>
  <sheetViews>
    <sheetView workbookViewId="0">
      <selection sqref="A1:XFD93"/>
    </sheetView>
  </sheetViews>
  <sheetFormatPr defaultRowHeight="15"/>
  <sheetData>
    <row r="1" spans="1:6">
      <c r="A1" s="7"/>
      <c r="B1" s="21" t="s">
        <v>174</v>
      </c>
      <c r="C1" s="21"/>
      <c r="D1" s="52"/>
      <c r="E1" s="2"/>
      <c r="F1" s="11"/>
    </row>
    <row r="2" spans="1:6" ht="60">
      <c r="A2" s="68" t="s">
        <v>20</v>
      </c>
      <c r="B2" s="412" t="s">
        <v>6</v>
      </c>
      <c r="C2" s="413"/>
      <c r="D2" s="414"/>
      <c r="E2" s="67" t="s">
        <v>117</v>
      </c>
      <c r="F2" s="67" t="s">
        <v>118</v>
      </c>
    </row>
    <row r="3" spans="1:6">
      <c r="A3" s="276" t="s">
        <v>42</v>
      </c>
      <c r="B3" s="276"/>
      <c r="C3" s="276"/>
      <c r="D3" s="276"/>
      <c r="E3" s="276"/>
      <c r="F3" s="276"/>
    </row>
    <row r="4" spans="1:6">
      <c r="A4" s="365" t="s">
        <v>21</v>
      </c>
      <c r="B4" s="395" t="s">
        <v>22</v>
      </c>
      <c r="C4" s="390"/>
      <c r="D4" s="391"/>
      <c r="E4" s="13"/>
      <c r="F4" s="66"/>
    </row>
    <row r="5" spans="1:6">
      <c r="A5" s="365"/>
      <c r="B5" s="395" t="s">
        <v>23</v>
      </c>
      <c r="C5" s="390"/>
      <c r="D5" s="391"/>
      <c r="E5" s="13">
        <f>1</f>
        <v>1</v>
      </c>
      <c r="F5" s="66"/>
    </row>
    <row r="6" spans="1:6">
      <c r="A6" s="365"/>
      <c r="B6" s="395" t="s">
        <v>24</v>
      </c>
      <c r="C6" s="390"/>
      <c r="D6" s="391"/>
      <c r="E6" s="13"/>
      <c r="F6" s="66"/>
    </row>
    <row r="7" spans="1:6">
      <c r="A7" s="365"/>
      <c r="B7" s="395" t="s">
        <v>25</v>
      </c>
      <c r="C7" s="390"/>
      <c r="D7" s="391"/>
      <c r="E7" s="13"/>
      <c r="F7" s="66"/>
    </row>
    <row r="8" spans="1:6">
      <c r="A8" s="365"/>
      <c r="B8" s="395" t="s">
        <v>14</v>
      </c>
      <c r="C8" s="390"/>
      <c r="D8" s="391"/>
      <c r="E8" s="13"/>
      <c r="F8" s="66"/>
    </row>
    <row r="9" spans="1:6">
      <c r="A9" s="365"/>
      <c r="B9" s="395" t="s">
        <v>26</v>
      </c>
      <c r="C9" s="390"/>
      <c r="D9" s="391"/>
      <c r="E9" s="13"/>
      <c r="F9" s="66"/>
    </row>
    <row r="10" spans="1:6">
      <c r="A10" s="365" t="s">
        <v>27</v>
      </c>
      <c r="B10" s="415" t="s">
        <v>19</v>
      </c>
      <c r="C10" s="416"/>
      <c r="D10" s="417"/>
      <c r="E10" s="25"/>
      <c r="F10" s="66"/>
    </row>
    <row r="11" spans="1:6">
      <c r="A11" s="365"/>
      <c r="B11" s="387" t="s">
        <v>18</v>
      </c>
      <c r="C11" s="388"/>
      <c r="D11" s="389"/>
      <c r="E11" s="25"/>
      <c r="F11" s="66"/>
    </row>
    <row r="12" spans="1:6">
      <c r="A12" s="365"/>
      <c r="B12" s="387" t="s">
        <v>30</v>
      </c>
      <c r="C12" s="388"/>
      <c r="D12" s="389"/>
      <c r="E12" s="25"/>
      <c r="F12" s="66"/>
    </row>
    <row r="13" spans="1:6">
      <c r="A13" s="365"/>
      <c r="B13" s="399" t="s">
        <v>13</v>
      </c>
      <c r="C13" s="400"/>
      <c r="D13" s="401"/>
      <c r="E13" s="25"/>
      <c r="F13" s="66"/>
    </row>
    <row r="14" spans="1:6">
      <c r="A14" s="365"/>
      <c r="B14" s="399" t="s">
        <v>31</v>
      </c>
      <c r="C14" s="400"/>
      <c r="D14" s="401"/>
      <c r="E14" s="25"/>
      <c r="F14" s="66"/>
    </row>
    <row r="15" spans="1:6">
      <c r="A15" s="405" t="s">
        <v>28</v>
      </c>
      <c r="B15" s="409" t="s">
        <v>111</v>
      </c>
      <c r="C15" s="410"/>
      <c r="D15" s="411"/>
      <c r="E15" s="25"/>
      <c r="F15" s="66"/>
    </row>
    <row r="16" spans="1:6">
      <c r="A16" s="405"/>
      <c r="B16" s="399" t="s">
        <v>32</v>
      </c>
      <c r="C16" s="400"/>
      <c r="D16" s="401"/>
      <c r="E16" s="25"/>
      <c r="F16" s="66"/>
    </row>
    <row r="17" spans="1:6">
      <c r="A17" s="365" t="s">
        <v>29</v>
      </c>
      <c r="B17" s="387" t="s">
        <v>33</v>
      </c>
      <c r="C17" s="388"/>
      <c r="D17" s="389"/>
      <c r="E17" s="25"/>
      <c r="F17" s="66"/>
    </row>
    <row r="18" spans="1:6">
      <c r="A18" s="365"/>
      <c r="B18" s="387" t="s">
        <v>34</v>
      </c>
      <c r="C18" s="388"/>
      <c r="D18" s="389"/>
      <c r="E18" s="25">
        <f>1</f>
        <v>1</v>
      </c>
      <c r="F18" s="66">
        <f>2675</f>
        <v>2675</v>
      </c>
    </row>
    <row r="19" spans="1:6">
      <c r="A19" s="365" t="s">
        <v>15</v>
      </c>
      <c r="B19" s="387" t="s">
        <v>12</v>
      </c>
      <c r="C19" s="388"/>
      <c r="D19" s="389"/>
      <c r="E19" s="25"/>
      <c r="F19" s="66"/>
    </row>
    <row r="20" spans="1:6">
      <c r="A20" s="365"/>
      <c r="B20" s="387" t="s">
        <v>35</v>
      </c>
      <c r="C20" s="388"/>
      <c r="D20" s="389"/>
      <c r="E20" s="25"/>
      <c r="F20" s="66"/>
    </row>
    <row r="21" spans="1:6">
      <c r="A21" s="365"/>
      <c r="B21" s="387" t="s">
        <v>36</v>
      </c>
      <c r="C21" s="388"/>
      <c r="D21" s="389"/>
      <c r="E21" s="25">
        <f>1</f>
        <v>1</v>
      </c>
      <c r="F21" s="66">
        <f>8025</f>
        <v>8025</v>
      </c>
    </row>
    <row r="22" spans="1:6">
      <c r="A22" s="365"/>
      <c r="B22" s="387" t="s">
        <v>37</v>
      </c>
      <c r="C22" s="388"/>
      <c r="D22" s="389"/>
      <c r="E22" s="25"/>
      <c r="F22" s="66"/>
    </row>
    <row r="23" spans="1:6" ht="45">
      <c r="A23" s="69" t="s">
        <v>8</v>
      </c>
      <c r="B23" s="406" t="s">
        <v>40</v>
      </c>
      <c r="C23" s="407"/>
      <c r="D23" s="408"/>
      <c r="E23" s="25">
        <f>1</f>
        <v>1</v>
      </c>
      <c r="F23" s="66">
        <f>5350</f>
        <v>5350</v>
      </c>
    </row>
    <row r="24" spans="1:6">
      <c r="A24" s="402" t="s">
        <v>41</v>
      </c>
      <c r="B24" s="402"/>
      <c r="C24" s="402"/>
      <c r="D24" s="402"/>
      <c r="E24" s="402"/>
      <c r="F24" s="402"/>
    </row>
    <row r="25" spans="1:6">
      <c r="A25" s="260" t="s">
        <v>43</v>
      </c>
      <c r="B25" s="387" t="s">
        <v>49</v>
      </c>
      <c r="C25" s="388"/>
      <c r="D25" s="389"/>
      <c r="E25" s="25"/>
      <c r="F25" s="66"/>
    </row>
    <row r="26" spans="1:6">
      <c r="A26" s="260"/>
      <c r="B26" s="387" t="s">
        <v>50</v>
      </c>
      <c r="C26" s="388"/>
      <c r="D26" s="389"/>
      <c r="E26" s="25"/>
      <c r="F26" s="66"/>
    </row>
    <row r="27" spans="1:6">
      <c r="A27" s="260"/>
      <c r="B27" s="387" t="s">
        <v>51</v>
      </c>
      <c r="C27" s="388"/>
      <c r="D27" s="389"/>
      <c r="E27" s="25"/>
      <c r="F27" s="66"/>
    </row>
    <row r="28" spans="1:6">
      <c r="A28" s="260"/>
      <c r="B28" s="387" t="s">
        <v>52</v>
      </c>
      <c r="C28" s="388"/>
      <c r="D28" s="389"/>
      <c r="E28" s="25"/>
      <c r="F28" s="66"/>
    </row>
    <row r="29" spans="1:6">
      <c r="A29" s="260"/>
      <c r="B29" s="387" t="s">
        <v>53</v>
      </c>
      <c r="C29" s="388"/>
      <c r="D29" s="389"/>
      <c r="E29" s="25"/>
      <c r="F29" s="66"/>
    </row>
    <row r="30" spans="1:6">
      <c r="A30" s="260"/>
      <c r="B30" s="396" t="s">
        <v>54</v>
      </c>
      <c r="C30" s="397"/>
      <c r="D30" s="398"/>
      <c r="E30" s="25"/>
      <c r="F30" s="66"/>
    </row>
    <row r="31" spans="1:6">
      <c r="A31" s="260"/>
      <c r="B31" s="387" t="s">
        <v>14</v>
      </c>
      <c r="C31" s="388"/>
      <c r="D31" s="389"/>
      <c r="E31" s="25"/>
      <c r="F31" s="66"/>
    </row>
    <row r="32" spans="1:6">
      <c r="A32" s="260"/>
      <c r="B32" s="396" t="s">
        <v>40</v>
      </c>
      <c r="C32" s="397"/>
      <c r="D32" s="398"/>
      <c r="E32" s="25">
        <f>1</f>
        <v>1</v>
      </c>
      <c r="F32" s="66">
        <f>5350</f>
        <v>5350</v>
      </c>
    </row>
    <row r="33" spans="1:6">
      <c r="A33" s="260"/>
      <c r="B33" s="399" t="s">
        <v>8</v>
      </c>
      <c r="C33" s="400"/>
      <c r="D33" s="401"/>
      <c r="E33" s="25"/>
      <c r="F33" s="66"/>
    </row>
    <row r="34" spans="1:6">
      <c r="A34" s="260" t="s">
        <v>44</v>
      </c>
      <c r="B34" s="387" t="s">
        <v>55</v>
      </c>
      <c r="C34" s="388"/>
      <c r="D34" s="389"/>
      <c r="E34" s="25"/>
      <c r="F34" s="66"/>
    </row>
    <row r="35" spans="1:6">
      <c r="A35" s="260"/>
      <c r="B35" s="387" t="s">
        <v>56</v>
      </c>
      <c r="C35" s="388"/>
      <c r="D35" s="389"/>
      <c r="E35" s="25"/>
      <c r="F35" s="66"/>
    </row>
    <row r="36" spans="1:6">
      <c r="A36" s="260"/>
      <c r="B36" s="387" t="s">
        <v>57</v>
      </c>
      <c r="C36" s="388"/>
      <c r="D36" s="389"/>
      <c r="E36" s="25"/>
      <c r="F36" s="66"/>
    </row>
    <row r="37" spans="1:6">
      <c r="A37" s="260"/>
      <c r="B37" s="387" t="s">
        <v>36</v>
      </c>
      <c r="C37" s="388"/>
      <c r="D37" s="389"/>
      <c r="E37" s="25"/>
      <c r="F37" s="66"/>
    </row>
    <row r="38" spans="1:6">
      <c r="A38" s="260"/>
      <c r="B38" s="387" t="s">
        <v>58</v>
      </c>
      <c r="C38" s="388"/>
      <c r="D38" s="389"/>
      <c r="E38" s="25"/>
      <c r="F38" s="66"/>
    </row>
    <row r="39" spans="1:6">
      <c r="A39" s="260"/>
      <c r="B39" s="387" t="s">
        <v>59</v>
      </c>
      <c r="C39" s="388"/>
      <c r="D39" s="389"/>
      <c r="E39" s="25"/>
      <c r="F39" s="66"/>
    </row>
    <row r="40" spans="1:6">
      <c r="A40" s="260"/>
      <c r="B40" s="387" t="s">
        <v>60</v>
      </c>
      <c r="C40" s="388"/>
      <c r="D40" s="389"/>
      <c r="E40" s="25"/>
      <c r="F40" s="66"/>
    </row>
    <row r="41" spans="1:6">
      <c r="A41" s="260" t="s">
        <v>45</v>
      </c>
      <c r="B41" s="387" t="s">
        <v>38</v>
      </c>
      <c r="C41" s="388"/>
      <c r="D41" s="389"/>
      <c r="E41" s="25"/>
      <c r="F41" s="66"/>
    </row>
    <row r="42" spans="1:6">
      <c r="A42" s="260"/>
      <c r="B42" s="387" t="s">
        <v>61</v>
      </c>
      <c r="C42" s="388"/>
      <c r="D42" s="389"/>
      <c r="E42" s="25"/>
      <c r="F42" s="66"/>
    </row>
    <row r="43" spans="1:6">
      <c r="A43" s="260"/>
      <c r="B43" s="387" t="s">
        <v>39</v>
      </c>
      <c r="C43" s="388"/>
      <c r="D43" s="389"/>
      <c r="E43" s="25"/>
      <c r="F43" s="66"/>
    </row>
    <row r="44" spans="1:6">
      <c r="A44" s="260"/>
      <c r="B44" s="387" t="s">
        <v>62</v>
      </c>
      <c r="C44" s="388"/>
      <c r="D44" s="389"/>
      <c r="E44" s="25"/>
      <c r="F44" s="66"/>
    </row>
    <row r="45" spans="1:6">
      <c r="A45" s="260"/>
      <c r="B45" s="387" t="s">
        <v>63</v>
      </c>
      <c r="C45" s="388"/>
      <c r="D45" s="389"/>
      <c r="E45" s="25"/>
      <c r="F45" s="66"/>
    </row>
    <row r="46" spans="1:6" ht="45">
      <c r="A46" s="27" t="s">
        <v>46</v>
      </c>
      <c r="B46" s="395" t="s">
        <v>64</v>
      </c>
      <c r="C46" s="390"/>
      <c r="D46" s="391"/>
      <c r="E46" s="25">
        <f>1</f>
        <v>1</v>
      </c>
      <c r="F46" s="66">
        <f>2300</f>
        <v>2300</v>
      </c>
    </row>
    <row r="47" spans="1:6">
      <c r="A47" s="260" t="s">
        <v>47</v>
      </c>
      <c r="B47" s="387" t="s">
        <v>65</v>
      </c>
      <c r="C47" s="388"/>
      <c r="D47" s="389"/>
      <c r="E47" s="25"/>
      <c r="F47" s="66"/>
    </row>
    <row r="48" spans="1:6">
      <c r="A48" s="260"/>
      <c r="B48" s="387" t="s">
        <v>66</v>
      </c>
      <c r="C48" s="388"/>
      <c r="D48" s="389"/>
      <c r="E48" s="25"/>
      <c r="F48" s="66"/>
    </row>
    <row r="49" spans="1:6">
      <c r="A49" s="260"/>
      <c r="B49" s="387" t="s">
        <v>67</v>
      </c>
      <c r="C49" s="388"/>
      <c r="D49" s="389"/>
      <c r="E49" s="25"/>
      <c r="F49" s="66"/>
    </row>
    <row r="50" spans="1:6">
      <c r="A50" s="260"/>
      <c r="B50" s="387" t="s">
        <v>68</v>
      </c>
      <c r="C50" s="388"/>
      <c r="D50" s="389"/>
      <c r="E50" s="25"/>
      <c r="F50" s="66"/>
    </row>
    <row r="51" spans="1:6">
      <c r="A51" s="260"/>
      <c r="B51" s="387" t="s">
        <v>69</v>
      </c>
      <c r="C51" s="388"/>
      <c r="D51" s="389"/>
      <c r="E51" s="25"/>
      <c r="F51" s="66"/>
    </row>
    <row r="52" spans="1:6">
      <c r="A52" s="260"/>
      <c r="B52" s="387" t="s">
        <v>70</v>
      </c>
      <c r="C52" s="388"/>
      <c r="D52" s="389"/>
      <c r="E52" s="25"/>
      <c r="F52" s="66"/>
    </row>
    <row r="53" spans="1:6">
      <c r="A53" s="260" t="s">
        <v>48</v>
      </c>
      <c r="B53" s="387" t="s">
        <v>71</v>
      </c>
      <c r="C53" s="388"/>
      <c r="D53" s="389"/>
      <c r="E53" s="25">
        <f>1</f>
        <v>1</v>
      </c>
      <c r="F53" s="66">
        <f>10700</f>
        <v>10700</v>
      </c>
    </row>
    <row r="54" spans="1:6">
      <c r="A54" s="260"/>
      <c r="B54" s="387" t="s">
        <v>72</v>
      </c>
      <c r="C54" s="388"/>
      <c r="D54" s="389"/>
      <c r="E54" s="25"/>
      <c r="F54" s="66"/>
    </row>
    <row r="55" spans="1:6">
      <c r="A55" s="402" t="s">
        <v>73</v>
      </c>
      <c r="B55" s="402"/>
      <c r="C55" s="402"/>
      <c r="D55" s="402"/>
      <c r="E55" s="402"/>
      <c r="F55" s="402"/>
    </row>
    <row r="56" spans="1:6">
      <c r="A56" s="260" t="s">
        <v>74</v>
      </c>
      <c r="B56" s="387" t="s">
        <v>56</v>
      </c>
      <c r="C56" s="388"/>
      <c r="D56" s="389"/>
      <c r="E56" s="13"/>
      <c r="F56" s="66"/>
    </row>
    <row r="57" spans="1:6">
      <c r="A57" s="260"/>
      <c r="B57" s="387" t="s">
        <v>57</v>
      </c>
      <c r="C57" s="388"/>
      <c r="D57" s="389"/>
      <c r="E57" s="13"/>
      <c r="F57" s="66"/>
    </row>
    <row r="58" spans="1:6">
      <c r="A58" s="260"/>
      <c r="B58" s="387" t="s">
        <v>66</v>
      </c>
      <c r="C58" s="388"/>
      <c r="D58" s="389"/>
      <c r="E58" s="13"/>
      <c r="F58" s="66"/>
    </row>
    <row r="59" spans="1:6">
      <c r="A59" s="260"/>
      <c r="B59" s="387" t="s">
        <v>68</v>
      </c>
      <c r="C59" s="388"/>
      <c r="D59" s="389"/>
      <c r="E59" s="13"/>
      <c r="F59" s="66"/>
    </row>
    <row r="60" spans="1:6">
      <c r="A60" s="247" t="s">
        <v>75</v>
      </c>
      <c r="B60" s="395" t="s">
        <v>76</v>
      </c>
      <c r="C60" s="390"/>
      <c r="D60" s="391"/>
      <c r="E60" s="16"/>
      <c r="F60" s="66"/>
    </row>
    <row r="61" spans="1:6">
      <c r="A61" s="248"/>
      <c r="B61" s="395" t="s">
        <v>77</v>
      </c>
      <c r="C61" s="390"/>
      <c r="D61" s="391"/>
      <c r="E61" s="16"/>
      <c r="F61" s="66"/>
    </row>
    <row r="62" spans="1:6">
      <c r="A62" s="249"/>
      <c r="B62" s="406" t="s">
        <v>78</v>
      </c>
      <c r="C62" s="407"/>
      <c r="D62" s="408"/>
      <c r="E62" s="17"/>
      <c r="F62" s="66"/>
    </row>
    <row r="63" spans="1:6">
      <c r="A63" s="304" t="s">
        <v>79</v>
      </c>
      <c r="B63" s="304"/>
      <c r="C63" s="304"/>
      <c r="D63" s="304"/>
      <c r="E63" s="304"/>
      <c r="F63" s="304"/>
    </row>
    <row r="64" spans="1:6">
      <c r="A64" s="260" t="s">
        <v>80</v>
      </c>
      <c r="B64" s="387" t="s">
        <v>85</v>
      </c>
      <c r="C64" s="388"/>
      <c r="D64" s="389"/>
      <c r="E64" s="25"/>
      <c r="F64" s="66"/>
    </row>
    <row r="65" spans="1:6">
      <c r="A65" s="260"/>
      <c r="B65" s="387" t="s">
        <v>17</v>
      </c>
      <c r="C65" s="388"/>
      <c r="D65" s="389"/>
      <c r="E65" s="25"/>
      <c r="F65" s="66"/>
    </row>
    <row r="66" spans="1:6">
      <c r="A66" s="260"/>
      <c r="B66" s="387" t="s">
        <v>86</v>
      </c>
      <c r="C66" s="388"/>
      <c r="D66" s="389"/>
      <c r="E66" s="25">
        <f>1</f>
        <v>1</v>
      </c>
      <c r="F66" s="66">
        <f>4237</f>
        <v>4237</v>
      </c>
    </row>
    <row r="67" spans="1:6">
      <c r="A67" s="260"/>
      <c r="B67" s="387" t="s">
        <v>87</v>
      </c>
      <c r="C67" s="388"/>
      <c r="D67" s="389"/>
      <c r="E67" s="25">
        <f>20</f>
        <v>20</v>
      </c>
      <c r="F67" s="66">
        <f>1113</f>
        <v>1113</v>
      </c>
    </row>
    <row r="68" spans="1:6">
      <c r="A68" s="260"/>
      <c r="B68" s="387" t="s">
        <v>88</v>
      </c>
      <c r="C68" s="388"/>
      <c r="D68" s="389"/>
      <c r="E68" s="25"/>
      <c r="F68" s="66"/>
    </row>
    <row r="69" spans="1:6">
      <c r="A69" s="260"/>
      <c r="B69" s="387" t="s">
        <v>89</v>
      </c>
      <c r="C69" s="388"/>
      <c r="D69" s="389"/>
      <c r="E69" s="25"/>
      <c r="F69" s="66"/>
    </row>
    <row r="70" spans="1:6">
      <c r="A70" s="260"/>
      <c r="B70" s="387" t="s">
        <v>90</v>
      </c>
      <c r="C70" s="388"/>
      <c r="D70" s="389"/>
      <c r="E70" s="25"/>
      <c r="F70" s="66"/>
    </row>
    <row r="71" spans="1:6">
      <c r="A71" s="260" t="s">
        <v>81</v>
      </c>
      <c r="B71" s="387" t="s">
        <v>91</v>
      </c>
      <c r="C71" s="388"/>
      <c r="D71" s="389"/>
      <c r="E71" s="25"/>
      <c r="F71" s="66"/>
    </row>
    <row r="72" spans="1:6">
      <c r="A72" s="260"/>
      <c r="B72" s="387" t="s">
        <v>92</v>
      </c>
      <c r="C72" s="388"/>
      <c r="D72" s="389"/>
      <c r="E72" s="25"/>
      <c r="F72" s="66"/>
    </row>
    <row r="73" spans="1:6">
      <c r="A73" s="260"/>
      <c r="B73" s="387" t="s">
        <v>93</v>
      </c>
      <c r="C73" s="388"/>
      <c r="D73" s="389"/>
      <c r="E73" s="25"/>
      <c r="F73" s="66"/>
    </row>
    <row r="74" spans="1:6">
      <c r="A74" s="260"/>
      <c r="B74" s="387" t="s">
        <v>94</v>
      </c>
      <c r="C74" s="388"/>
      <c r="D74" s="389"/>
      <c r="E74" s="25">
        <f>3</f>
        <v>3</v>
      </c>
      <c r="F74" s="66">
        <f>5350</f>
        <v>5350</v>
      </c>
    </row>
    <row r="75" spans="1:6">
      <c r="A75" s="260"/>
      <c r="B75" s="387" t="s">
        <v>95</v>
      </c>
      <c r="C75" s="388"/>
      <c r="D75" s="389"/>
      <c r="E75" s="25"/>
      <c r="F75" s="66"/>
    </row>
    <row r="76" spans="1:6">
      <c r="A76" s="260"/>
      <c r="B76" s="387" t="s">
        <v>96</v>
      </c>
      <c r="C76" s="388"/>
      <c r="D76" s="389"/>
      <c r="E76" s="25"/>
      <c r="F76" s="66"/>
    </row>
    <row r="77" spans="1:6">
      <c r="A77" s="260"/>
      <c r="B77" s="387" t="s">
        <v>97</v>
      </c>
      <c r="C77" s="388"/>
      <c r="D77" s="389"/>
      <c r="E77" s="25"/>
      <c r="F77" s="66"/>
    </row>
    <row r="78" spans="1:6">
      <c r="A78" s="260"/>
      <c r="B78" s="387" t="s">
        <v>98</v>
      </c>
      <c r="C78" s="388"/>
      <c r="D78" s="389"/>
      <c r="E78" s="25"/>
      <c r="F78" s="66"/>
    </row>
    <row r="79" spans="1:6">
      <c r="A79" s="260"/>
      <c r="B79" s="387" t="s">
        <v>99</v>
      </c>
      <c r="C79" s="388"/>
      <c r="D79" s="389"/>
      <c r="E79" s="25"/>
      <c r="F79" s="66"/>
    </row>
    <row r="80" spans="1:6">
      <c r="A80" s="260"/>
      <c r="B80" s="387" t="s">
        <v>100</v>
      </c>
      <c r="C80" s="388"/>
      <c r="D80" s="389"/>
      <c r="E80" s="25"/>
      <c r="F80" s="66"/>
    </row>
    <row r="81" spans="1:6">
      <c r="A81" s="260"/>
      <c r="B81" s="387" t="s">
        <v>101</v>
      </c>
      <c r="C81" s="388"/>
      <c r="D81" s="389"/>
      <c r="E81" s="25"/>
      <c r="F81" s="66"/>
    </row>
    <row r="82" spans="1:6">
      <c r="A82" s="260"/>
      <c r="B82" s="387" t="s">
        <v>102</v>
      </c>
      <c r="C82" s="388"/>
      <c r="D82" s="389"/>
      <c r="E82" s="25"/>
      <c r="F82" s="66"/>
    </row>
    <row r="83" spans="1:6" ht="30">
      <c r="A83" s="70" t="s">
        <v>82</v>
      </c>
      <c r="B83" s="392" t="s">
        <v>103</v>
      </c>
      <c r="C83" s="393"/>
      <c r="D83" s="394"/>
      <c r="E83" s="25">
        <f>1</f>
        <v>1</v>
      </c>
      <c r="F83" s="66">
        <f>3675</f>
        <v>3675</v>
      </c>
    </row>
    <row r="84" spans="1:6">
      <c r="A84" s="260" t="s">
        <v>83</v>
      </c>
      <c r="B84" s="395" t="s">
        <v>104</v>
      </c>
      <c r="C84" s="390"/>
      <c r="D84" s="391"/>
      <c r="E84" s="25">
        <f>1</f>
        <v>1</v>
      </c>
      <c r="F84" s="66">
        <f>4725</f>
        <v>4725</v>
      </c>
    </row>
    <row r="85" spans="1:6">
      <c r="A85" s="260"/>
      <c r="B85" s="384" t="s">
        <v>119</v>
      </c>
      <c r="C85" s="385"/>
      <c r="D85" s="386"/>
      <c r="E85" s="25"/>
      <c r="F85" s="66"/>
    </row>
    <row r="86" spans="1:6">
      <c r="A86" s="404"/>
      <c r="B86" s="384" t="s">
        <v>116</v>
      </c>
      <c r="C86" s="385"/>
      <c r="D86" s="386"/>
      <c r="E86" s="22"/>
      <c r="F86" s="66"/>
    </row>
    <row r="87" spans="1:6">
      <c r="A87" s="260" t="s">
        <v>84</v>
      </c>
      <c r="B87" s="387" t="s">
        <v>105</v>
      </c>
      <c r="C87" s="388"/>
      <c r="D87" s="389"/>
      <c r="E87" s="25"/>
      <c r="F87" s="66"/>
    </row>
    <row r="88" spans="1:6">
      <c r="A88" s="260"/>
      <c r="B88" s="387" t="s">
        <v>106</v>
      </c>
      <c r="C88" s="388"/>
      <c r="D88" s="389"/>
      <c r="E88" s="25"/>
      <c r="F88" s="66"/>
    </row>
    <row r="89" spans="1:6">
      <c r="A89" s="260"/>
      <c r="B89" s="387" t="s">
        <v>107</v>
      </c>
      <c r="C89" s="388"/>
      <c r="D89" s="389"/>
      <c r="E89" s="25"/>
      <c r="F89" s="66"/>
    </row>
    <row r="90" spans="1:6" ht="32.25" customHeight="1">
      <c r="A90" s="260"/>
      <c r="B90" s="384" t="s">
        <v>120</v>
      </c>
      <c r="C90" s="390"/>
      <c r="D90" s="391"/>
      <c r="E90" s="25"/>
      <c r="F90" s="66"/>
    </row>
    <row r="91" spans="1:6">
      <c r="A91" s="260"/>
      <c r="B91" s="387" t="s">
        <v>108</v>
      </c>
      <c r="C91" s="388"/>
      <c r="D91" s="389"/>
      <c r="E91" s="25"/>
      <c r="F91" s="66"/>
    </row>
    <row r="92" spans="1:6">
      <c r="A92" s="260"/>
      <c r="B92" s="387" t="s">
        <v>109</v>
      </c>
      <c r="C92" s="388"/>
      <c r="D92" s="389"/>
      <c r="E92" s="25"/>
      <c r="F92" s="66"/>
    </row>
    <row r="93" spans="1:6">
      <c r="A93" s="9"/>
      <c r="B93" s="9"/>
      <c r="C93" s="9"/>
      <c r="D93" s="60"/>
      <c r="E93" s="3"/>
      <c r="F93" s="10">
        <f>SUM(F4:F92)</f>
        <v>53500</v>
      </c>
    </row>
  </sheetData>
  <mergeCells count="107">
    <mergeCell ref="A71:A82"/>
    <mergeCell ref="B71:D71"/>
    <mergeCell ref="B72:D72"/>
    <mergeCell ref="B73:D73"/>
    <mergeCell ref="B74:D74"/>
    <mergeCell ref="B75:D75"/>
    <mergeCell ref="B76:D76"/>
    <mergeCell ref="B77:D77"/>
    <mergeCell ref="B78:D78"/>
    <mergeCell ref="B79:D79"/>
    <mergeCell ref="B80:D80"/>
    <mergeCell ref="B81:D81"/>
    <mergeCell ref="B82:D82"/>
    <mergeCell ref="B91:D91"/>
    <mergeCell ref="B92:D92"/>
    <mergeCell ref="B83:D83"/>
    <mergeCell ref="A84:A86"/>
    <mergeCell ref="B84:D84"/>
    <mergeCell ref="B85:D85"/>
    <mergeCell ref="B86:D86"/>
    <mergeCell ref="A87:A92"/>
    <mergeCell ref="B87:D87"/>
    <mergeCell ref="B88:D88"/>
    <mergeCell ref="B89:D89"/>
    <mergeCell ref="B90:D90"/>
    <mergeCell ref="B68:D68"/>
    <mergeCell ref="A53:A54"/>
    <mergeCell ref="B53:D53"/>
    <mergeCell ref="B54:D54"/>
    <mergeCell ref="A55:F55"/>
    <mergeCell ref="A56:A59"/>
    <mergeCell ref="B56:D56"/>
    <mergeCell ref="B57:D57"/>
    <mergeCell ref="B58:D58"/>
    <mergeCell ref="B59:D59"/>
    <mergeCell ref="A60:A62"/>
    <mergeCell ref="B60:D60"/>
    <mergeCell ref="B61:D61"/>
    <mergeCell ref="B62:D62"/>
    <mergeCell ref="A63:F63"/>
    <mergeCell ref="A64:A70"/>
    <mergeCell ref="B64:D64"/>
    <mergeCell ref="B65:D65"/>
    <mergeCell ref="B66:D66"/>
    <mergeCell ref="B67:D67"/>
    <mergeCell ref="B69:D69"/>
    <mergeCell ref="B70:D70"/>
    <mergeCell ref="A47:A52"/>
    <mergeCell ref="B47:D47"/>
    <mergeCell ref="B48:D48"/>
    <mergeCell ref="B49:D49"/>
    <mergeCell ref="B50:D50"/>
    <mergeCell ref="B51:D51"/>
    <mergeCell ref="B52:D52"/>
    <mergeCell ref="A41:A45"/>
    <mergeCell ref="B41:D41"/>
    <mergeCell ref="B42:D42"/>
    <mergeCell ref="B43:D43"/>
    <mergeCell ref="B44:D44"/>
    <mergeCell ref="B45:D45"/>
    <mergeCell ref="A34:A40"/>
    <mergeCell ref="B34:D34"/>
    <mergeCell ref="B35:D35"/>
    <mergeCell ref="B36:D36"/>
    <mergeCell ref="B37:D37"/>
    <mergeCell ref="B38:D38"/>
    <mergeCell ref="B39:D39"/>
    <mergeCell ref="B40:D40"/>
    <mergeCell ref="B46:D46"/>
    <mergeCell ref="A24:F24"/>
    <mergeCell ref="A25:A33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A19:A22"/>
    <mergeCell ref="B19:D19"/>
    <mergeCell ref="B20:D20"/>
    <mergeCell ref="B21:D21"/>
    <mergeCell ref="B22:D22"/>
    <mergeCell ref="B23:D23"/>
    <mergeCell ref="A15:A16"/>
    <mergeCell ref="B15:D15"/>
    <mergeCell ref="B16:D16"/>
    <mergeCell ref="A17:A18"/>
    <mergeCell ref="B17:D17"/>
    <mergeCell ref="B18:D18"/>
    <mergeCell ref="A10:A14"/>
    <mergeCell ref="B10:D10"/>
    <mergeCell ref="B11:D11"/>
    <mergeCell ref="B12:D12"/>
    <mergeCell ref="B13:D13"/>
    <mergeCell ref="B14:D14"/>
    <mergeCell ref="B2:D2"/>
    <mergeCell ref="A3:F3"/>
    <mergeCell ref="A4:A9"/>
    <mergeCell ref="B4:D4"/>
    <mergeCell ref="B5:D5"/>
    <mergeCell ref="B6:D6"/>
    <mergeCell ref="B7:D7"/>
    <mergeCell ref="B8:D8"/>
    <mergeCell ref="B9:D9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F93"/>
  <sheetViews>
    <sheetView workbookViewId="0">
      <selection activeCell="A24" sqref="A24:F24"/>
    </sheetView>
  </sheetViews>
  <sheetFormatPr defaultRowHeight="15"/>
  <sheetData>
    <row r="1" spans="1:6">
      <c r="A1" s="7"/>
      <c r="B1" s="21" t="s">
        <v>174</v>
      </c>
      <c r="C1" s="21"/>
      <c r="D1" s="52"/>
      <c r="E1" s="2"/>
      <c r="F1" s="11"/>
    </row>
    <row r="2" spans="1:6" ht="60">
      <c r="A2" s="68" t="s">
        <v>20</v>
      </c>
      <c r="B2" s="412" t="s">
        <v>6</v>
      </c>
      <c r="C2" s="413"/>
      <c r="D2" s="414"/>
      <c r="E2" s="67" t="s">
        <v>117</v>
      </c>
      <c r="F2" s="67" t="s">
        <v>118</v>
      </c>
    </row>
    <row r="3" spans="1:6">
      <c r="A3" s="276" t="s">
        <v>42</v>
      </c>
      <c r="B3" s="276"/>
      <c r="C3" s="276"/>
      <c r="D3" s="276"/>
      <c r="E3" s="276"/>
      <c r="F3" s="276"/>
    </row>
    <row r="4" spans="1:6">
      <c r="A4" s="365" t="s">
        <v>21</v>
      </c>
      <c r="B4" s="395" t="s">
        <v>22</v>
      </c>
      <c r="C4" s="390"/>
      <c r="D4" s="391"/>
      <c r="E4" s="13"/>
      <c r="F4" s="66"/>
    </row>
    <row r="5" spans="1:6">
      <c r="A5" s="365"/>
      <c r="B5" s="395" t="s">
        <v>23</v>
      </c>
      <c r="C5" s="390"/>
      <c r="D5" s="391"/>
      <c r="E5" s="13">
        <f>1</f>
        <v>1</v>
      </c>
      <c r="F5" s="66"/>
    </row>
    <row r="6" spans="1:6">
      <c r="A6" s="365"/>
      <c r="B6" s="395" t="s">
        <v>24</v>
      </c>
      <c r="C6" s="390"/>
      <c r="D6" s="391"/>
      <c r="E6" s="13"/>
      <c r="F6" s="66"/>
    </row>
    <row r="7" spans="1:6">
      <c r="A7" s="365"/>
      <c r="B7" s="395" t="s">
        <v>25</v>
      </c>
      <c r="C7" s="390"/>
      <c r="D7" s="391"/>
      <c r="E7" s="13"/>
      <c r="F7" s="66"/>
    </row>
    <row r="8" spans="1:6">
      <c r="A8" s="365"/>
      <c r="B8" s="395" t="s">
        <v>14</v>
      </c>
      <c r="C8" s="390"/>
      <c r="D8" s="391"/>
      <c r="E8" s="13"/>
      <c r="F8" s="66"/>
    </row>
    <row r="9" spans="1:6">
      <c r="A9" s="365"/>
      <c r="B9" s="395" t="s">
        <v>26</v>
      </c>
      <c r="C9" s="390"/>
      <c r="D9" s="391"/>
      <c r="E9" s="13"/>
      <c r="F9" s="66"/>
    </row>
    <row r="10" spans="1:6">
      <c r="A10" s="365" t="s">
        <v>27</v>
      </c>
      <c r="B10" s="415" t="s">
        <v>19</v>
      </c>
      <c r="C10" s="416"/>
      <c r="D10" s="417"/>
      <c r="E10" s="25"/>
      <c r="F10" s="66"/>
    </row>
    <row r="11" spans="1:6">
      <c r="A11" s="365"/>
      <c r="B11" s="387" t="s">
        <v>18</v>
      </c>
      <c r="C11" s="388"/>
      <c r="D11" s="389"/>
      <c r="E11" s="25"/>
      <c r="F11" s="66"/>
    </row>
    <row r="12" spans="1:6">
      <c r="A12" s="365"/>
      <c r="B12" s="387" t="s">
        <v>30</v>
      </c>
      <c r="C12" s="388"/>
      <c r="D12" s="389"/>
      <c r="E12" s="25"/>
      <c r="F12" s="66"/>
    </row>
    <row r="13" spans="1:6">
      <c r="A13" s="365"/>
      <c r="B13" s="399" t="s">
        <v>13</v>
      </c>
      <c r="C13" s="400"/>
      <c r="D13" s="401"/>
      <c r="E13" s="25"/>
      <c r="F13" s="66"/>
    </row>
    <row r="14" spans="1:6">
      <c r="A14" s="365"/>
      <c r="B14" s="399" t="s">
        <v>31</v>
      </c>
      <c r="C14" s="400"/>
      <c r="D14" s="401"/>
      <c r="E14" s="25"/>
      <c r="F14" s="66"/>
    </row>
    <row r="15" spans="1:6">
      <c r="A15" s="405" t="s">
        <v>28</v>
      </c>
      <c r="B15" s="409" t="s">
        <v>111</v>
      </c>
      <c r="C15" s="410"/>
      <c r="D15" s="411"/>
      <c r="E15" s="25"/>
      <c r="F15" s="66"/>
    </row>
    <row r="16" spans="1:6">
      <c r="A16" s="405"/>
      <c r="B16" s="399" t="s">
        <v>32</v>
      </c>
      <c r="C16" s="400"/>
      <c r="D16" s="401"/>
      <c r="E16" s="25"/>
      <c r="F16" s="66"/>
    </row>
    <row r="17" spans="1:6">
      <c r="A17" s="365" t="s">
        <v>29</v>
      </c>
      <c r="B17" s="387" t="s">
        <v>33</v>
      </c>
      <c r="C17" s="388"/>
      <c r="D17" s="389"/>
      <c r="E17" s="25"/>
      <c r="F17" s="66"/>
    </row>
    <row r="18" spans="1:6">
      <c r="A18" s="365"/>
      <c r="B18" s="387" t="s">
        <v>34</v>
      </c>
      <c r="C18" s="388"/>
      <c r="D18" s="389"/>
      <c r="E18" s="25">
        <f>1</f>
        <v>1</v>
      </c>
      <c r="F18" s="66">
        <f>2675</f>
        <v>2675</v>
      </c>
    </row>
    <row r="19" spans="1:6">
      <c r="A19" s="365" t="s">
        <v>15</v>
      </c>
      <c r="B19" s="387" t="s">
        <v>12</v>
      </c>
      <c r="C19" s="388"/>
      <c r="D19" s="389"/>
      <c r="E19" s="25"/>
      <c r="F19" s="66"/>
    </row>
    <row r="20" spans="1:6">
      <c r="A20" s="365"/>
      <c r="B20" s="387" t="s">
        <v>35</v>
      </c>
      <c r="C20" s="388"/>
      <c r="D20" s="389"/>
      <c r="E20" s="25"/>
      <c r="F20" s="66"/>
    </row>
    <row r="21" spans="1:6">
      <c r="A21" s="365"/>
      <c r="B21" s="387" t="s">
        <v>36</v>
      </c>
      <c r="C21" s="388"/>
      <c r="D21" s="389"/>
      <c r="E21" s="25">
        <f>1</f>
        <v>1</v>
      </c>
      <c r="F21" s="66">
        <f>8025</f>
        <v>8025</v>
      </c>
    </row>
    <row r="22" spans="1:6">
      <c r="A22" s="365"/>
      <c r="B22" s="387" t="s">
        <v>37</v>
      </c>
      <c r="C22" s="388"/>
      <c r="D22" s="389"/>
      <c r="E22" s="25"/>
      <c r="F22" s="66"/>
    </row>
    <row r="23" spans="1:6" ht="45">
      <c r="A23" s="69" t="s">
        <v>8</v>
      </c>
      <c r="B23" s="406" t="s">
        <v>40</v>
      </c>
      <c r="C23" s="407"/>
      <c r="D23" s="408"/>
      <c r="E23" s="25">
        <f>1</f>
        <v>1</v>
      </c>
      <c r="F23" s="66">
        <f>5350</f>
        <v>5350</v>
      </c>
    </row>
    <row r="24" spans="1:6">
      <c r="A24" s="402" t="s">
        <v>41</v>
      </c>
      <c r="B24" s="402"/>
      <c r="C24" s="402"/>
      <c r="D24" s="402"/>
      <c r="E24" s="402"/>
      <c r="F24" s="402"/>
    </row>
    <row r="25" spans="1:6">
      <c r="A25" s="260" t="s">
        <v>43</v>
      </c>
      <c r="B25" s="387" t="s">
        <v>49</v>
      </c>
      <c r="C25" s="388"/>
      <c r="D25" s="389"/>
      <c r="E25" s="25"/>
      <c r="F25" s="66"/>
    </row>
    <row r="26" spans="1:6">
      <c r="A26" s="260"/>
      <c r="B26" s="387" t="s">
        <v>50</v>
      </c>
      <c r="C26" s="388"/>
      <c r="D26" s="389"/>
      <c r="E26" s="25"/>
      <c r="F26" s="66"/>
    </row>
    <row r="27" spans="1:6">
      <c r="A27" s="260"/>
      <c r="B27" s="387" t="s">
        <v>51</v>
      </c>
      <c r="C27" s="388"/>
      <c r="D27" s="389"/>
      <c r="E27" s="25"/>
      <c r="F27" s="66"/>
    </row>
    <row r="28" spans="1:6">
      <c r="A28" s="260"/>
      <c r="B28" s="387" t="s">
        <v>52</v>
      </c>
      <c r="C28" s="388"/>
      <c r="D28" s="389"/>
      <c r="E28" s="25"/>
      <c r="F28" s="66"/>
    </row>
    <row r="29" spans="1:6">
      <c r="A29" s="260"/>
      <c r="B29" s="387" t="s">
        <v>53</v>
      </c>
      <c r="C29" s="388"/>
      <c r="D29" s="389"/>
      <c r="E29" s="25"/>
      <c r="F29" s="66"/>
    </row>
    <row r="30" spans="1:6">
      <c r="A30" s="260"/>
      <c r="B30" s="396" t="s">
        <v>54</v>
      </c>
      <c r="C30" s="397"/>
      <c r="D30" s="398"/>
      <c r="E30" s="25"/>
      <c r="F30" s="66"/>
    </row>
    <row r="31" spans="1:6">
      <c r="A31" s="260"/>
      <c r="B31" s="387" t="s">
        <v>14</v>
      </c>
      <c r="C31" s="388"/>
      <c r="D31" s="389"/>
      <c r="E31" s="25"/>
      <c r="F31" s="66"/>
    </row>
    <row r="32" spans="1:6">
      <c r="A32" s="260"/>
      <c r="B32" s="396" t="s">
        <v>40</v>
      </c>
      <c r="C32" s="397"/>
      <c r="D32" s="398"/>
      <c r="E32" s="25">
        <f>1</f>
        <v>1</v>
      </c>
      <c r="F32" s="66">
        <f>5350</f>
        <v>5350</v>
      </c>
    </row>
    <row r="33" spans="1:6">
      <c r="A33" s="260"/>
      <c r="B33" s="399" t="s">
        <v>8</v>
      </c>
      <c r="C33" s="400"/>
      <c r="D33" s="401"/>
      <c r="E33" s="25"/>
      <c r="F33" s="66"/>
    </row>
    <row r="34" spans="1:6">
      <c r="A34" s="260" t="s">
        <v>44</v>
      </c>
      <c r="B34" s="387" t="s">
        <v>55</v>
      </c>
      <c r="C34" s="388"/>
      <c r="D34" s="389"/>
      <c r="E34" s="25"/>
      <c r="F34" s="66"/>
    </row>
    <row r="35" spans="1:6">
      <c r="A35" s="260"/>
      <c r="B35" s="387" t="s">
        <v>56</v>
      </c>
      <c r="C35" s="388"/>
      <c r="D35" s="389"/>
      <c r="E35" s="25"/>
      <c r="F35" s="66"/>
    </row>
    <row r="36" spans="1:6">
      <c r="A36" s="260"/>
      <c r="B36" s="387" t="s">
        <v>57</v>
      </c>
      <c r="C36" s="388"/>
      <c r="D36" s="389"/>
      <c r="E36" s="25"/>
      <c r="F36" s="66"/>
    </row>
    <row r="37" spans="1:6">
      <c r="A37" s="260"/>
      <c r="B37" s="387" t="s">
        <v>36</v>
      </c>
      <c r="C37" s="388"/>
      <c r="D37" s="389"/>
      <c r="E37" s="25"/>
      <c r="F37" s="66"/>
    </row>
    <row r="38" spans="1:6">
      <c r="A38" s="260"/>
      <c r="B38" s="387" t="s">
        <v>58</v>
      </c>
      <c r="C38" s="388"/>
      <c r="D38" s="389"/>
      <c r="E38" s="25"/>
      <c r="F38" s="66"/>
    </row>
    <row r="39" spans="1:6">
      <c r="A39" s="260"/>
      <c r="B39" s="387" t="s">
        <v>59</v>
      </c>
      <c r="C39" s="388"/>
      <c r="D39" s="389"/>
      <c r="E39" s="25"/>
      <c r="F39" s="66"/>
    </row>
    <row r="40" spans="1:6">
      <c r="A40" s="260"/>
      <c r="B40" s="387" t="s">
        <v>60</v>
      </c>
      <c r="C40" s="388"/>
      <c r="D40" s="389"/>
      <c r="E40" s="25"/>
      <c r="F40" s="66"/>
    </row>
    <row r="41" spans="1:6">
      <c r="A41" s="260" t="s">
        <v>45</v>
      </c>
      <c r="B41" s="387" t="s">
        <v>38</v>
      </c>
      <c r="C41" s="388"/>
      <c r="D41" s="389"/>
      <c r="E41" s="25"/>
      <c r="F41" s="66"/>
    </row>
    <row r="42" spans="1:6">
      <c r="A42" s="260"/>
      <c r="B42" s="387" t="s">
        <v>61</v>
      </c>
      <c r="C42" s="388"/>
      <c r="D42" s="389"/>
      <c r="E42" s="25"/>
      <c r="F42" s="66"/>
    </row>
    <row r="43" spans="1:6">
      <c r="A43" s="260"/>
      <c r="B43" s="387" t="s">
        <v>39</v>
      </c>
      <c r="C43" s="388"/>
      <c r="D43" s="389"/>
      <c r="E43" s="25"/>
      <c r="F43" s="66"/>
    </row>
    <row r="44" spans="1:6">
      <c r="A44" s="260"/>
      <c r="B44" s="387" t="s">
        <v>62</v>
      </c>
      <c r="C44" s="388"/>
      <c r="D44" s="389"/>
      <c r="E44" s="25"/>
      <c r="F44" s="66"/>
    </row>
    <row r="45" spans="1:6">
      <c r="A45" s="260"/>
      <c r="B45" s="387" t="s">
        <v>63</v>
      </c>
      <c r="C45" s="388"/>
      <c r="D45" s="389"/>
      <c r="E45" s="25"/>
      <c r="F45" s="66"/>
    </row>
    <row r="46" spans="1:6" ht="45">
      <c r="A46" s="27" t="s">
        <v>46</v>
      </c>
      <c r="B46" s="395" t="s">
        <v>64</v>
      </c>
      <c r="C46" s="390"/>
      <c r="D46" s="391"/>
      <c r="E46" s="25">
        <f>1</f>
        <v>1</v>
      </c>
      <c r="F46" s="66">
        <f>2300</f>
        <v>2300</v>
      </c>
    </row>
    <row r="47" spans="1:6">
      <c r="A47" s="260" t="s">
        <v>47</v>
      </c>
      <c r="B47" s="387" t="s">
        <v>65</v>
      </c>
      <c r="C47" s="388"/>
      <c r="D47" s="389"/>
      <c r="E47" s="25"/>
      <c r="F47" s="66"/>
    </row>
    <row r="48" spans="1:6">
      <c r="A48" s="260"/>
      <c r="B48" s="387" t="s">
        <v>66</v>
      </c>
      <c r="C48" s="388"/>
      <c r="D48" s="389"/>
      <c r="E48" s="25"/>
      <c r="F48" s="66"/>
    </row>
    <row r="49" spans="1:6">
      <c r="A49" s="260"/>
      <c r="B49" s="387" t="s">
        <v>67</v>
      </c>
      <c r="C49" s="388"/>
      <c r="D49" s="389"/>
      <c r="E49" s="25"/>
      <c r="F49" s="66"/>
    </row>
    <row r="50" spans="1:6">
      <c r="A50" s="260"/>
      <c r="B50" s="387" t="s">
        <v>68</v>
      </c>
      <c r="C50" s="388"/>
      <c r="D50" s="389"/>
      <c r="E50" s="25"/>
      <c r="F50" s="66"/>
    </row>
    <row r="51" spans="1:6">
      <c r="A51" s="260"/>
      <c r="B51" s="387" t="s">
        <v>69</v>
      </c>
      <c r="C51" s="388"/>
      <c r="D51" s="389"/>
      <c r="E51" s="25"/>
      <c r="F51" s="66"/>
    </row>
    <row r="52" spans="1:6">
      <c r="A52" s="260"/>
      <c r="B52" s="387" t="s">
        <v>70</v>
      </c>
      <c r="C52" s="388"/>
      <c r="D52" s="389"/>
      <c r="E52" s="25"/>
      <c r="F52" s="66"/>
    </row>
    <row r="53" spans="1:6">
      <c r="A53" s="260" t="s">
        <v>48</v>
      </c>
      <c r="B53" s="387" t="s">
        <v>71</v>
      </c>
      <c r="C53" s="388"/>
      <c r="D53" s="389"/>
      <c r="E53" s="25">
        <f>1</f>
        <v>1</v>
      </c>
      <c r="F53" s="66">
        <f>10700</f>
        <v>10700</v>
      </c>
    </row>
    <row r="54" spans="1:6">
      <c r="A54" s="260"/>
      <c r="B54" s="387" t="s">
        <v>72</v>
      </c>
      <c r="C54" s="388"/>
      <c r="D54" s="389"/>
      <c r="E54" s="25"/>
      <c r="F54" s="66"/>
    </row>
    <row r="55" spans="1:6">
      <c r="A55" s="402" t="s">
        <v>73</v>
      </c>
      <c r="B55" s="402"/>
      <c r="C55" s="402"/>
      <c r="D55" s="402"/>
      <c r="E55" s="402"/>
      <c r="F55" s="402"/>
    </row>
    <row r="56" spans="1:6">
      <c r="A56" s="260" t="s">
        <v>74</v>
      </c>
      <c r="B56" s="387" t="s">
        <v>56</v>
      </c>
      <c r="C56" s="388"/>
      <c r="D56" s="389"/>
      <c r="E56" s="13"/>
      <c r="F56" s="66"/>
    </row>
    <row r="57" spans="1:6">
      <c r="A57" s="260"/>
      <c r="B57" s="387" t="s">
        <v>57</v>
      </c>
      <c r="C57" s="388"/>
      <c r="D57" s="389"/>
      <c r="E57" s="13"/>
      <c r="F57" s="66"/>
    </row>
    <row r="58" spans="1:6">
      <c r="A58" s="260"/>
      <c r="B58" s="387" t="s">
        <v>66</v>
      </c>
      <c r="C58" s="388"/>
      <c r="D58" s="389"/>
      <c r="E58" s="13"/>
      <c r="F58" s="66"/>
    </row>
    <row r="59" spans="1:6">
      <c r="A59" s="260"/>
      <c r="B59" s="387" t="s">
        <v>68</v>
      </c>
      <c r="C59" s="388"/>
      <c r="D59" s="389"/>
      <c r="E59" s="13"/>
      <c r="F59" s="66"/>
    </row>
    <row r="60" spans="1:6">
      <c r="A60" s="247" t="s">
        <v>75</v>
      </c>
      <c r="B60" s="395" t="s">
        <v>76</v>
      </c>
      <c r="C60" s="390"/>
      <c r="D60" s="391"/>
      <c r="E60" s="16"/>
      <c r="F60" s="66"/>
    </row>
    <row r="61" spans="1:6">
      <c r="A61" s="248"/>
      <c r="B61" s="395" t="s">
        <v>77</v>
      </c>
      <c r="C61" s="390"/>
      <c r="D61" s="391"/>
      <c r="E61" s="16"/>
      <c r="F61" s="66"/>
    </row>
    <row r="62" spans="1:6">
      <c r="A62" s="249"/>
      <c r="B62" s="406" t="s">
        <v>78</v>
      </c>
      <c r="C62" s="407"/>
      <c r="D62" s="408"/>
      <c r="E62" s="17"/>
      <c r="F62" s="66"/>
    </row>
    <row r="63" spans="1:6">
      <c r="A63" s="304" t="s">
        <v>79</v>
      </c>
      <c r="B63" s="304"/>
      <c r="C63" s="304"/>
      <c r="D63" s="304"/>
      <c r="E63" s="304"/>
      <c r="F63" s="304"/>
    </row>
    <row r="64" spans="1:6">
      <c r="A64" s="260" t="s">
        <v>80</v>
      </c>
      <c r="B64" s="387" t="s">
        <v>85</v>
      </c>
      <c r="C64" s="388"/>
      <c r="D64" s="389"/>
      <c r="E64" s="25"/>
      <c r="F64" s="66"/>
    </row>
    <row r="65" spans="1:6">
      <c r="A65" s="260"/>
      <c r="B65" s="387" t="s">
        <v>17</v>
      </c>
      <c r="C65" s="388"/>
      <c r="D65" s="389"/>
      <c r="E65" s="25"/>
      <c r="F65" s="66"/>
    </row>
    <row r="66" spans="1:6">
      <c r="A66" s="260"/>
      <c r="B66" s="387" t="s">
        <v>86</v>
      </c>
      <c r="C66" s="388"/>
      <c r="D66" s="389"/>
      <c r="E66" s="25">
        <f>1</f>
        <v>1</v>
      </c>
      <c r="F66" s="66">
        <f>4237</f>
        <v>4237</v>
      </c>
    </row>
    <row r="67" spans="1:6">
      <c r="A67" s="260"/>
      <c r="B67" s="387" t="s">
        <v>87</v>
      </c>
      <c r="C67" s="388"/>
      <c r="D67" s="389"/>
      <c r="E67" s="25">
        <f>20</f>
        <v>20</v>
      </c>
      <c r="F67" s="66">
        <f>1113</f>
        <v>1113</v>
      </c>
    </row>
    <row r="68" spans="1:6">
      <c r="A68" s="260"/>
      <c r="B68" s="387" t="s">
        <v>88</v>
      </c>
      <c r="C68" s="388"/>
      <c r="D68" s="389"/>
      <c r="E68" s="25"/>
      <c r="F68" s="66"/>
    </row>
    <row r="69" spans="1:6">
      <c r="A69" s="260"/>
      <c r="B69" s="387" t="s">
        <v>89</v>
      </c>
      <c r="C69" s="388"/>
      <c r="D69" s="389"/>
      <c r="E69" s="25"/>
      <c r="F69" s="66"/>
    </row>
    <row r="70" spans="1:6">
      <c r="A70" s="260"/>
      <c r="B70" s="387" t="s">
        <v>90</v>
      </c>
      <c r="C70" s="388"/>
      <c r="D70" s="389"/>
      <c r="E70" s="25"/>
      <c r="F70" s="66"/>
    </row>
    <row r="71" spans="1:6">
      <c r="A71" s="260" t="s">
        <v>81</v>
      </c>
      <c r="B71" s="387" t="s">
        <v>91</v>
      </c>
      <c r="C71" s="388"/>
      <c r="D71" s="389"/>
      <c r="E71" s="25"/>
      <c r="F71" s="66"/>
    </row>
    <row r="72" spans="1:6">
      <c r="A72" s="260"/>
      <c r="B72" s="387" t="s">
        <v>92</v>
      </c>
      <c r="C72" s="388"/>
      <c r="D72" s="389"/>
      <c r="E72" s="25"/>
      <c r="F72" s="66"/>
    </row>
    <row r="73" spans="1:6">
      <c r="A73" s="260"/>
      <c r="B73" s="387" t="s">
        <v>93</v>
      </c>
      <c r="C73" s="388"/>
      <c r="D73" s="389"/>
      <c r="E73" s="25"/>
      <c r="F73" s="66"/>
    </row>
    <row r="74" spans="1:6">
      <c r="A74" s="260"/>
      <c r="B74" s="387" t="s">
        <v>94</v>
      </c>
      <c r="C74" s="388"/>
      <c r="D74" s="389"/>
      <c r="E74" s="25">
        <f>3</f>
        <v>3</v>
      </c>
      <c r="F74" s="66">
        <f>5350</f>
        <v>5350</v>
      </c>
    </row>
    <row r="75" spans="1:6">
      <c r="A75" s="260"/>
      <c r="B75" s="387" t="s">
        <v>95</v>
      </c>
      <c r="C75" s="388"/>
      <c r="D75" s="389"/>
      <c r="E75" s="25"/>
      <c r="F75" s="66"/>
    </row>
    <row r="76" spans="1:6">
      <c r="A76" s="260"/>
      <c r="B76" s="387" t="s">
        <v>96</v>
      </c>
      <c r="C76" s="388"/>
      <c r="D76" s="389"/>
      <c r="E76" s="25"/>
      <c r="F76" s="66"/>
    </row>
    <row r="77" spans="1:6">
      <c r="A77" s="260"/>
      <c r="B77" s="387" t="s">
        <v>97</v>
      </c>
      <c r="C77" s="388"/>
      <c r="D77" s="389"/>
      <c r="E77" s="25"/>
      <c r="F77" s="66"/>
    </row>
    <row r="78" spans="1:6">
      <c r="A78" s="260"/>
      <c r="B78" s="387" t="s">
        <v>98</v>
      </c>
      <c r="C78" s="388"/>
      <c r="D78" s="389"/>
      <c r="E78" s="25"/>
      <c r="F78" s="66"/>
    </row>
    <row r="79" spans="1:6">
      <c r="A79" s="260"/>
      <c r="B79" s="387" t="s">
        <v>99</v>
      </c>
      <c r="C79" s="388"/>
      <c r="D79" s="389"/>
      <c r="E79" s="25"/>
      <c r="F79" s="66"/>
    </row>
    <row r="80" spans="1:6">
      <c r="A80" s="260"/>
      <c r="B80" s="387" t="s">
        <v>100</v>
      </c>
      <c r="C80" s="388"/>
      <c r="D80" s="389"/>
      <c r="E80" s="25"/>
      <c r="F80" s="66"/>
    </row>
    <row r="81" spans="1:6">
      <c r="A81" s="260"/>
      <c r="B81" s="387" t="s">
        <v>101</v>
      </c>
      <c r="C81" s="388"/>
      <c r="D81" s="389"/>
      <c r="E81" s="25"/>
      <c r="F81" s="66"/>
    </row>
    <row r="82" spans="1:6">
      <c r="A82" s="260"/>
      <c r="B82" s="387" t="s">
        <v>102</v>
      </c>
      <c r="C82" s="388"/>
      <c r="D82" s="389"/>
      <c r="E82" s="25"/>
      <c r="F82" s="66"/>
    </row>
    <row r="83" spans="1:6" ht="30">
      <c r="A83" s="70" t="s">
        <v>82</v>
      </c>
      <c r="B83" s="392" t="s">
        <v>103</v>
      </c>
      <c r="C83" s="393"/>
      <c r="D83" s="394"/>
      <c r="E83" s="25">
        <f>1</f>
        <v>1</v>
      </c>
      <c r="F83" s="66">
        <f>3675</f>
        <v>3675</v>
      </c>
    </row>
    <row r="84" spans="1:6">
      <c r="A84" s="260" t="s">
        <v>83</v>
      </c>
      <c r="B84" s="395" t="s">
        <v>104</v>
      </c>
      <c r="C84" s="390"/>
      <c r="D84" s="391"/>
      <c r="E84" s="25">
        <f>1</f>
        <v>1</v>
      </c>
      <c r="F84" s="66">
        <f>4725</f>
        <v>4725</v>
      </c>
    </row>
    <row r="85" spans="1:6">
      <c r="A85" s="260"/>
      <c r="B85" s="384" t="s">
        <v>119</v>
      </c>
      <c r="C85" s="385"/>
      <c r="D85" s="386"/>
      <c r="E85" s="25"/>
      <c r="F85" s="66"/>
    </row>
    <row r="86" spans="1:6">
      <c r="A86" s="404"/>
      <c r="B86" s="384" t="s">
        <v>116</v>
      </c>
      <c r="C86" s="385"/>
      <c r="D86" s="386"/>
      <c r="E86" s="22"/>
      <c r="F86" s="66"/>
    </row>
    <row r="87" spans="1:6">
      <c r="A87" s="260" t="s">
        <v>84</v>
      </c>
      <c r="B87" s="387" t="s">
        <v>105</v>
      </c>
      <c r="C87" s="388"/>
      <c r="D87" s="389"/>
      <c r="E87" s="25"/>
      <c r="F87" s="66"/>
    </row>
    <row r="88" spans="1:6">
      <c r="A88" s="260"/>
      <c r="B88" s="387" t="s">
        <v>106</v>
      </c>
      <c r="C88" s="388"/>
      <c r="D88" s="389"/>
      <c r="E88" s="25"/>
      <c r="F88" s="66"/>
    </row>
    <row r="89" spans="1:6">
      <c r="A89" s="260"/>
      <c r="B89" s="387" t="s">
        <v>107</v>
      </c>
      <c r="C89" s="388"/>
      <c r="D89" s="389"/>
      <c r="E89" s="25"/>
      <c r="F89" s="66"/>
    </row>
    <row r="90" spans="1:6" ht="32.25" customHeight="1">
      <c r="A90" s="260"/>
      <c r="B90" s="384" t="s">
        <v>120</v>
      </c>
      <c r="C90" s="390"/>
      <c r="D90" s="391"/>
      <c r="E90" s="25"/>
      <c r="F90" s="66"/>
    </row>
    <row r="91" spans="1:6">
      <c r="A91" s="260"/>
      <c r="B91" s="387" t="s">
        <v>108</v>
      </c>
      <c r="C91" s="388"/>
      <c r="D91" s="389"/>
      <c r="E91" s="25"/>
      <c r="F91" s="66"/>
    </row>
    <row r="92" spans="1:6">
      <c r="A92" s="260"/>
      <c r="B92" s="387" t="s">
        <v>109</v>
      </c>
      <c r="C92" s="388"/>
      <c r="D92" s="389"/>
      <c r="E92" s="25"/>
      <c r="F92" s="66"/>
    </row>
    <row r="93" spans="1:6">
      <c r="A93" s="9"/>
      <c r="B93" s="9"/>
      <c r="C93" s="9"/>
      <c r="D93" s="60"/>
      <c r="E93" s="3"/>
      <c r="F93" s="10">
        <f>SUM(F4:F92)</f>
        <v>53500</v>
      </c>
    </row>
  </sheetData>
  <mergeCells count="107">
    <mergeCell ref="A71:A82"/>
    <mergeCell ref="B71:D71"/>
    <mergeCell ref="B72:D72"/>
    <mergeCell ref="B73:D73"/>
    <mergeCell ref="B74:D74"/>
    <mergeCell ref="B75:D75"/>
    <mergeCell ref="B76:D76"/>
    <mergeCell ref="B77:D77"/>
    <mergeCell ref="B78:D78"/>
    <mergeCell ref="B79:D79"/>
    <mergeCell ref="B80:D80"/>
    <mergeCell ref="B81:D81"/>
    <mergeCell ref="B82:D82"/>
    <mergeCell ref="B91:D91"/>
    <mergeCell ref="B92:D92"/>
    <mergeCell ref="B83:D83"/>
    <mergeCell ref="A84:A86"/>
    <mergeCell ref="B84:D84"/>
    <mergeCell ref="B85:D85"/>
    <mergeCell ref="B86:D86"/>
    <mergeCell ref="A87:A92"/>
    <mergeCell ref="B87:D87"/>
    <mergeCell ref="B88:D88"/>
    <mergeCell ref="B89:D89"/>
    <mergeCell ref="B90:D90"/>
    <mergeCell ref="B68:D68"/>
    <mergeCell ref="A53:A54"/>
    <mergeCell ref="B53:D53"/>
    <mergeCell ref="B54:D54"/>
    <mergeCell ref="A55:F55"/>
    <mergeCell ref="A56:A59"/>
    <mergeCell ref="B56:D56"/>
    <mergeCell ref="B57:D57"/>
    <mergeCell ref="B58:D58"/>
    <mergeCell ref="B59:D59"/>
    <mergeCell ref="A60:A62"/>
    <mergeCell ref="B60:D60"/>
    <mergeCell ref="B61:D61"/>
    <mergeCell ref="B62:D62"/>
    <mergeCell ref="A63:F63"/>
    <mergeCell ref="A64:A70"/>
    <mergeCell ref="B64:D64"/>
    <mergeCell ref="B65:D65"/>
    <mergeCell ref="B66:D66"/>
    <mergeCell ref="B67:D67"/>
    <mergeCell ref="B69:D69"/>
    <mergeCell ref="B70:D70"/>
    <mergeCell ref="A47:A52"/>
    <mergeCell ref="B47:D47"/>
    <mergeCell ref="B48:D48"/>
    <mergeCell ref="B49:D49"/>
    <mergeCell ref="B50:D50"/>
    <mergeCell ref="B51:D51"/>
    <mergeCell ref="B52:D52"/>
    <mergeCell ref="A41:A45"/>
    <mergeCell ref="B41:D41"/>
    <mergeCell ref="B42:D42"/>
    <mergeCell ref="B43:D43"/>
    <mergeCell ref="B44:D44"/>
    <mergeCell ref="B45:D45"/>
    <mergeCell ref="A34:A40"/>
    <mergeCell ref="B34:D34"/>
    <mergeCell ref="B35:D35"/>
    <mergeCell ref="B36:D36"/>
    <mergeCell ref="B37:D37"/>
    <mergeCell ref="B38:D38"/>
    <mergeCell ref="B39:D39"/>
    <mergeCell ref="B40:D40"/>
    <mergeCell ref="B46:D46"/>
    <mergeCell ref="A24:F24"/>
    <mergeCell ref="A25:A33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A19:A22"/>
    <mergeCell ref="B19:D19"/>
    <mergeCell ref="B20:D20"/>
    <mergeCell ref="B21:D21"/>
    <mergeCell ref="B22:D22"/>
    <mergeCell ref="B23:D23"/>
    <mergeCell ref="A15:A16"/>
    <mergeCell ref="B15:D15"/>
    <mergeCell ref="B16:D16"/>
    <mergeCell ref="A17:A18"/>
    <mergeCell ref="B17:D17"/>
    <mergeCell ref="B18:D18"/>
    <mergeCell ref="A10:A14"/>
    <mergeCell ref="B10:D10"/>
    <mergeCell ref="B11:D11"/>
    <mergeCell ref="B12:D12"/>
    <mergeCell ref="B13:D13"/>
    <mergeCell ref="B14:D14"/>
    <mergeCell ref="B2:D2"/>
    <mergeCell ref="A3:F3"/>
    <mergeCell ref="A4:A9"/>
    <mergeCell ref="B4:D4"/>
    <mergeCell ref="B5:D5"/>
    <mergeCell ref="B6:D6"/>
    <mergeCell ref="B7:D7"/>
    <mergeCell ref="B8:D8"/>
    <mergeCell ref="B9:D9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BIlkhawthlir North</vt:lpstr>
      <vt:lpstr>Bilkhawthlir south</vt:lpstr>
      <vt:lpstr>N Chhimluang</vt:lpstr>
      <vt:lpstr>Vairengte I</vt:lpstr>
      <vt:lpstr>Vairengte II</vt:lpstr>
      <vt:lpstr>Saihapui V</vt:lpstr>
      <vt:lpstr>Phainuam</vt:lpstr>
      <vt:lpstr>Saipum</vt:lpstr>
      <vt:lpstr>Saiphai</vt:lpstr>
      <vt:lpstr>N Chawnpui</vt:lpstr>
      <vt:lpstr>Vairengte III IOC</vt:lpstr>
      <vt:lpstr>Vairengte IV State veng</vt:lpstr>
      <vt:lpstr>Abstract BKT N</vt:lpstr>
      <vt:lpstr>Abstract BKT S</vt:lpstr>
      <vt:lpstr>Abstract N Chhimluang</vt:lpstr>
      <vt:lpstr>Abstract VRT I</vt:lpstr>
      <vt:lpstr>Abstract VRT II</vt:lpstr>
      <vt:lpstr>Abstract VRT III</vt:lpstr>
      <vt:lpstr>Abstract VRT IV</vt:lpstr>
      <vt:lpstr>Abstract N Chawnpui</vt:lpstr>
      <vt:lpstr>Abstract Saipum</vt:lpstr>
      <vt:lpstr>Abstract Saiphai</vt:lpstr>
      <vt:lpstr>Abs Phainuam</vt:lpstr>
      <vt:lpstr>Abs Saihapui V</vt:lpstr>
      <vt:lpstr>Sheet12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Siakeng</dc:creator>
  <cp:lastModifiedBy>Windows User</cp:lastModifiedBy>
  <cp:lastPrinted>2019-03-30T07:21:27Z</cp:lastPrinted>
  <dcterms:created xsi:type="dcterms:W3CDTF">2014-02-25T04:36:30Z</dcterms:created>
  <dcterms:modified xsi:type="dcterms:W3CDTF">2019-04-09T05:28:40Z</dcterms:modified>
</cp:coreProperties>
</file>