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144" windowWidth="22704" windowHeight="9288" tabRatio="639" activeTab="9"/>
  </bookViews>
  <sheets>
    <sheet name="Bairabi N" sheetId="1" r:id="rId1"/>
    <sheet name="Bairabi S" sheetId="2" r:id="rId2"/>
    <sheet name="Meidum" sheetId="3" r:id="rId3"/>
    <sheet name="Pangbal" sheetId="4" r:id="rId4"/>
    <sheet name="S Chhimluang" sheetId="5" r:id="rId5"/>
    <sheet name="Saihapui K" sheetId="6" r:id="rId6"/>
    <sheet name="Bukvannei" sheetId="7" r:id="rId7"/>
    <sheet name="Buhchang" sheetId="8" r:id="rId8"/>
    <sheet name="Phaisen" sheetId="9" r:id="rId9"/>
    <sheet name="Gosen" sheetId="10" r:id="rId10"/>
    <sheet name="Builum" sheetId="11" r:id="rId11"/>
    <sheet name="Khuangpuilam" sheetId="12" r:id="rId12"/>
  </sheets>
  <calcPr calcId="144525"/>
</workbook>
</file>

<file path=xl/calcChain.xml><?xml version="1.0" encoding="utf-8"?>
<calcChain xmlns="http://schemas.openxmlformats.org/spreadsheetml/2006/main">
  <c r="J20" i="12" l="1"/>
  <c r="J19" i="12"/>
  <c r="J14" i="11"/>
  <c r="J15" i="11" s="1"/>
  <c r="J16" i="10" l="1"/>
  <c r="K16" i="10" s="1"/>
  <c r="J17" i="10"/>
  <c r="K17" i="10" s="1"/>
  <c r="J18" i="10"/>
  <c r="K18" i="10" s="1"/>
  <c r="J19" i="10"/>
  <c r="K19" i="10" s="1"/>
  <c r="J20" i="10"/>
  <c r="J15" i="10"/>
  <c r="J11" i="10"/>
  <c r="J12" i="10"/>
  <c r="K12" i="10" s="1"/>
  <c r="J13" i="10"/>
  <c r="J14" i="10"/>
  <c r="K14" i="10" s="1"/>
  <c r="J10" i="10"/>
  <c r="K10" i="10" s="1"/>
  <c r="K13" i="10"/>
  <c r="K15" i="10"/>
  <c r="K11" i="10"/>
  <c r="K20" i="10"/>
  <c r="K21" i="10"/>
  <c r="K9" i="10"/>
  <c r="J9" i="10"/>
  <c r="E20" i="7" l="1"/>
  <c r="E18" i="7"/>
  <c r="E23" i="7"/>
  <c r="E23" i="4"/>
  <c r="E26" i="4"/>
  <c r="E27" i="4"/>
  <c r="H36" i="2" l="1"/>
  <c r="K7" i="7" l="1"/>
  <c r="K8" i="7"/>
  <c r="J19" i="4" l="1"/>
  <c r="J13" i="4"/>
  <c r="J14" i="4"/>
  <c r="E38" i="12" l="1"/>
  <c r="E36" i="12"/>
  <c r="E35" i="12"/>
  <c r="E31" i="12"/>
  <c r="E27" i="12"/>
  <c r="E26" i="12"/>
  <c r="E19" i="12"/>
  <c r="E11" i="12"/>
  <c r="E12" i="12"/>
  <c r="E13" i="12"/>
  <c r="E15" i="12"/>
  <c r="E16" i="12"/>
  <c r="E17" i="12"/>
  <c r="E10" i="12"/>
  <c r="E12" i="11"/>
  <c r="E15" i="11"/>
  <c r="E18" i="11"/>
  <c r="E22" i="11"/>
  <c r="E23" i="11"/>
  <c r="E25" i="11"/>
  <c r="E27" i="11"/>
  <c r="E29" i="11"/>
  <c r="E31" i="11"/>
  <c r="E32" i="11"/>
  <c r="E33" i="11"/>
  <c r="E10" i="11"/>
  <c r="E13" i="10" l="1"/>
  <c r="E14" i="10"/>
  <c r="E16" i="10"/>
  <c r="E20" i="10"/>
  <c r="E24" i="10"/>
  <c r="E25" i="10"/>
  <c r="E26" i="10"/>
  <c r="E10" i="10"/>
  <c r="E37" i="9" l="1"/>
  <c r="E52" i="9"/>
  <c r="E53" i="9"/>
  <c r="E50" i="9"/>
  <c r="E31" i="9"/>
  <c r="E34" i="9"/>
  <c r="E16" i="9"/>
  <c r="E20" i="9"/>
  <c r="E12" i="9"/>
  <c r="E24" i="9"/>
  <c r="E28" i="9"/>
  <c r="E42" i="9"/>
  <c r="E44" i="9"/>
  <c r="E47" i="9"/>
  <c r="E48" i="9"/>
  <c r="E51" i="9"/>
  <c r="E10" i="9"/>
  <c r="E16" i="8" l="1"/>
  <c r="E37" i="8"/>
  <c r="E40" i="8"/>
  <c r="E41" i="8"/>
  <c r="E32" i="8"/>
  <c r="E34" i="8"/>
  <c r="E30" i="8"/>
  <c r="E22" i="8"/>
  <c r="E24" i="8"/>
  <c r="E26" i="8"/>
  <c r="E28" i="8"/>
  <c r="E18" i="8"/>
  <c r="E20" i="8"/>
  <c r="E14" i="8"/>
  <c r="E12" i="8"/>
  <c r="E10" i="8"/>
  <c r="E12" i="7" l="1"/>
  <c r="E14" i="7"/>
  <c r="E16" i="7"/>
  <c r="E22" i="7"/>
  <c r="E24" i="7"/>
  <c r="E30" i="7"/>
  <c r="E32" i="7"/>
  <c r="E33" i="7"/>
  <c r="E35" i="7"/>
  <c r="E36" i="7"/>
  <c r="E10" i="7"/>
  <c r="J50" i="3" l="1"/>
  <c r="E11" i="6"/>
  <c r="E13" i="6"/>
  <c r="E20" i="6"/>
  <c r="E26" i="6"/>
  <c r="E31" i="6"/>
  <c r="E36" i="6"/>
  <c r="E41" i="6"/>
  <c r="E46" i="6"/>
  <c r="E48" i="6"/>
  <c r="E10" i="6"/>
  <c r="E43" i="3" l="1"/>
  <c r="E11" i="3"/>
  <c r="E12" i="3"/>
  <c r="E14" i="3"/>
  <c r="E16" i="3"/>
  <c r="E17" i="3"/>
  <c r="E22" i="3"/>
  <c r="E24" i="3"/>
  <c r="E29" i="3"/>
  <c r="E34" i="3"/>
  <c r="E39" i="3"/>
  <c r="E48" i="3"/>
  <c r="E50" i="3"/>
  <c r="E51" i="3"/>
  <c r="E52" i="3"/>
  <c r="E54" i="3"/>
  <c r="E57" i="3"/>
  <c r="E58" i="3"/>
  <c r="E59" i="3"/>
  <c r="E63" i="3"/>
  <c r="E10" i="3"/>
  <c r="E13" i="4" l="1"/>
  <c r="E17" i="4"/>
  <c r="E18" i="4"/>
  <c r="E19" i="4"/>
  <c r="E10" i="4"/>
  <c r="E12" i="4"/>
  <c r="E14" i="4"/>
  <c r="E15" i="4"/>
  <c r="E16" i="4"/>
  <c r="E20" i="4"/>
  <c r="E22" i="4"/>
  <c r="E24" i="4"/>
  <c r="E25" i="4"/>
  <c r="E28" i="4"/>
  <c r="E29" i="4"/>
  <c r="E30" i="4"/>
  <c r="E31" i="4"/>
  <c r="E32" i="4"/>
  <c r="E12" i="5"/>
  <c r="E13" i="5"/>
  <c r="E14" i="5"/>
  <c r="E15" i="5"/>
  <c r="E16" i="5"/>
  <c r="E17" i="5"/>
  <c r="E18" i="5"/>
  <c r="E19" i="5"/>
  <c r="E20" i="5"/>
  <c r="E21" i="5"/>
  <c r="E22" i="5"/>
  <c r="E23" i="5"/>
  <c r="E10" i="5"/>
  <c r="E29" i="2"/>
  <c r="E30" i="2"/>
  <c r="E31" i="2"/>
  <c r="E34" i="2"/>
  <c r="E28" i="2"/>
  <c r="E20" i="2"/>
  <c r="E21" i="2"/>
  <c r="E22" i="2"/>
  <c r="E19" i="2"/>
  <c r="E16" i="2"/>
  <c r="E11" i="2"/>
  <c r="E12" i="2"/>
  <c r="E13" i="2"/>
  <c r="E14" i="2"/>
  <c r="E10" i="2"/>
  <c r="E35" i="2" l="1"/>
  <c r="E20" i="1"/>
  <c r="E24" i="1"/>
  <c r="E28" i="1"/>
  <c r="E32" i="1"/>
  <c r="E57" i="1"/>
  <c r="E60" i="1"/>
  <c r="E63" i="1"/>
  <c r="E67" i="1"/>
  <c r="E70" i="1"/>
  <c r="E71" i="1"/>
  <c r="E76" i="1"/>
  <c r="E36" i="1"/>
  <c r="E40" i="1"/>
  <c r="E44" i="1"/>
  <c r="E48" i="1"/>
  <c r="E52" i="1"/>
  <c r="E16" i="1"/>
  <c r="E11" i="1"/>
  <c r="E12" i="1"/>
  <c r="E13" i="1"/>
  <c r="E14" i="1"/>
  <c r="E10" i="1"/>
  <c r="E75" i="1" l="1"/>
  <c r="B42" i="12"/>
  <c r="E41" i="12"/>
  <c r="B41" i="12"/>
  <c r="E2" i="12"/>
  <c r="B35" i="11"/>
  <c r="E34" i="11"/>
  <c r="B34" i="11"/>
  <c r="E2" i="11"/>
  <c r="B28" i="10"/>
  <c r="E27" i="10"/>
  <c r="B27" i="10"/>
  <c r="E2" i="10"/>
  <c r="C29" i="10" s="1"/>
  <c r="B53" i="9"/>
  <c r="B52" i="9"/>
  <c r="E2" i="9"/>
  <c r="C54" i="9" s="1"/>
  <c r="B43" i="8"/>
  <c r="E42" i="8"/>
  <c r="B42" i="8"/>
  <c r="E2" i="8"/>
  <c r="C44" i="8" s="1"/>
  <c r="B38" i="7"/>
  <c r="E37" i="7"/>
  <c r="B37" i="7"/>
  <c r="E2" i="7"/>
  <c r="B51" i="6"/>
  <c r="E50" i="6"/>
  <c r="B50" i="6"/>
  <c r="E2" i="6"/>
  <c r="B25" i="5"/>
  <c r="E24" i="5"/>
  <c r="B24" i="5"/>
  <c r="E2" i="5"/>
  <c r="C26" i="5" s="1"/>
  <c r="B34" i="4"/>
  <c r="E33" i="4"/>
  <c r="B33" i="4"/>
  <c r="E2" i="4"/>
  <c r="B67" i="3"/>
  <c r="E66" i="3"/>
  <c r="B66" i="3"/>
  <c r="E2" i="3"/>
  <c r="B36" i="2"/>
  <c r="B35" i="2"/>
  <c r="E2" i="2"/>
  <c r="E3" i="8" l="1"/>
  <c r="C45" i="8" s="1"/>
  <c r="E3" i="5"/>
  <c r="C27" i="5" s="1"/>
  <c r="E3" i="12"/>
  <c r="C44" i="12" s="1"/>
  <c r="C43" i="12"/>
  <c r="E3" i="11"/>
  <c r="C37" i="11" s="1"/>
  <c r="C36" i="11"/>
  <c r="E3" i="10"/>
  <c r="C30" i="10" s="1"/>
  <c r="E3" i="9"/>
  <c r="E3" i="7"/>
  <c r="C40" i="7" s="1"/>
  <c r="C39" i="7"/>
  <c r="E3" i="6"/>
  <c r="C53" i="6" s="1"/>
  <c r="C52" i="6"/>
  <c r="E3" i="4"/>
  <c r="C36" i="4" s="1"/>
  <c r="C35" i="4"/>
  <c r="E3" i="3"/>
  <c r="C69" i="3" s="1"/>
  <c r="C68" i="3"/>
  <c r="E3" i="2"/>
  <c r="C38" i="2" s="1"/>
  <c r="C37" i="2"/>
  <c r="B76" i="1"/>
  <c r="B75" i="1"/>
  <c r="E2" i="1"/>
  <c r="E3" i="1" s="1"/>
  <c r="E4" i="1" s="1"/>
  <c r="E4" i="8" l="1"/>
  <c r="E43" i="8" s="1"/>
  <c r="C77" i="1"/>
  <c r="E4" i="11"/>
  <c r="E35" i="11" s="1"/>
  <c r="E4" i="10"/>
  <c r="E28" i="10" s="1"/>
  <c r="E4" i="6"/>
  <c r="E5" i="6" s="1"/>
  <c r="E6" i="6" s="1"/>
  <c r="E4" i="5"/>
  <c r="E25" i="5" s="1"/>
  <c r="E4" i="4"/>
  <c r="E5" i="4" s="1"/>
  <c r="E6" i="4" s="1"/>
  <c r="C78" i="1"/>
  <c r="E4" i="12"/>
  <c r="E4" i="9"/>
  <c r="C55" i="9"/>
  <c r="E4" i="7"/>
  <c r="E4" i="3"/>
  <c r="E4" i="2"/>
  <c r="E5" i="1"/>
  <c r="E6" i="1" s="1"/>
  <c r="E5" i="10" l="1"/>
  <c r="E6" i="10" s="1"/>
  <c r="E5" i="8"/>
  <c r="E6" i="8" s="1"/>
  <c r="E5" i="5"/>
  <c r="E6" i="5" s="1"/>
  <c r="E5" i="11"/>
  <c r="E6" i="11" s="1"/>
  <c r="E51" i="6"/>
  <c r="E34" i="4"/>
  <c r="E5" i="12"/>
  <c r="E6" i="12" s="1"/>
  <c r="E42" i="12"/>
  <c r="E5" i="9"/>
  <c r="E6" i="9" s="1"/>
  <c r="E5" i="7"/>
  <c r="E6" i="7" s="1"/>
  <c r="E38" i="7"/>
  <c r="E5" i="3"/>
  <c r="E6" i="3" s="1"/>
  <c r="E67" i="3"/>
  <c r="E5" i="2"/>
  <c r="E6" i="2" s="1"/>
  <c r="E36" i="2"/>
</calcChain>
</file>

<file path=xl/sharedStrings.xml><?xml version="1.0" encoding="utf-8"?>
<sst xmlns="http://schemas.openxmlformats.org/spreadsheetml/2006/main" count="1371" uniqueCount="606">
  <si>
    <t>Wage component</t>
  </si>
  <si>
    <t>Projected Job card</t>
  </si>
  <si>
    <t>Material component</t>
  </si>
  <si>
    <t>Total</t>
  </si>
  <si>
    <t>Admin. Cost</t>
  </si>
  <si>
    <t>G.Total</t>
  </si>
  <si>
    <t>Name of Project</t>
  </si>
  <si>
    <t>Person days to be Generated</t>
  </si>
  <si>
    <t>Name of Work</t>
  </si>
  <si>
    <t>Location</t>
  </si>
  <si>
    <t>Priority</t>
  </si>
  <si>
    <t>Remarks</t>
  </si>
  <si>
    <t>Work Code</t>
  </si>
  <si>
    <t>CATEGORY - B     COMMUNITY ASSETS OR INDIVIDUAL ASSETS FOR VULNERABLE SECTIONS (ONLY FOR HOUSEHOLDS IN PARAGRAPH 5</t>
  </si>
  <si>
    <t>Improving productivity of lands</t>
  </si>
  <si>
    <t>Promotion of fisheries</t>
  </si>
  <si>
    <t>Excavation of Pond</t>
  </si>
  <si>
    <t>CATEGORY - D                             RURAL INFRASTRUCTURE:</t>
  </si>
  <si>
    <t>Culvert</t>
  </si>
  <si>
    <t>Gravel Road</t>
  </si>
  <si>
    <t>Village Drain</t>
  </si>
  <si>
    <t>Disaster preparedness/ Restoration</t>
  </si>
  <si>
    <t>Gabian Wall</t>
  </si>
  <si>
    <t xml:space="preserve">Under Labour Component </t>
  </si>
  <si>
    <t>Lakhs</t>
  </si>
  <si>
    <t xml:space="preserve">Under Material Component </t>
  </si>
  <si>
    <t>CATEGORY - A               PUBLIC WORKS RELATING TO NATURAL RESOURCES MANAGEMENT –</t>
  </si>
  <si>
    <t xml:space="preserve">Water Conservation </t>
  </si>
  <si>
    <t>Irrigation</t>
  </si>
  <si>
    <t>Drought Proofing</t>
  </si>
  <si>
    <t>Land Development</t>
  </si>
  <si>
    <t>Farm Pond</t>
  </si>
  <si>
    <t>Water Tank</t>
  </si>
  <si>
    <t>Water Reservior</t>
  </si>
  <si>
    <t>irrigation canals</t>
  </si>
  <si>
    <t>Afforestation</t>
  </si>
  <si>
    <t>Improving liveihoods through</t>
  </si>
  <si>
    <t>Promotion of livestock</t>
  </si>
  <si>
    <t>Land Levelling and Shaping</t>
  </si>
  <si>
    <t>Piggery Shed</t>
  </si>
  <si>
    <t>Poultry Shelter</t>
  </si>
  <si>
    <t>Fish Drying Platform</t>
  </si>
  <si>
    <t>CATEGORY - C                     COMMON INFRASTRUCTURE INCLUDING FOR NRLM COMPLIANT SELF HELP GROUPS:</t>
  </si>
  <si>
    <t>Common work-sheds for livelihood activities of self-help groups</t>
  </si>
  <si>
    <t>Construct building for Federation of Women SHG</t>
  </si>
  <si>
    <t>Rural sanitation</t>
  </si>
  <si>
    <t>Road connectivity /   Internal roads/Streets</t>
  </si>
  <si>
    <t>Play fields</t>
  </si>
  <si>
    <t>Construction of bulding</t>
  </si>
  <si>
    <t>Anganwadi Toilets</t>
  </si>
  <si>
    <t>Individual Household Latrines</t>
  </si>
  <si>
    <t>School Toilet Units</t>
  </si>
  <si>
    <t>Cement Concrete</t>
  </si>
  <si>
    <t>Earthen Road</t>
  </si>
  <si>
    <t>Retainig Wall</t>
  </si>
  <si>
    <t>Crematorium</t>
  </si>
  <si>
    <t>OVERALL LABOUR MATERIAL RATIO in the GP in year 2020 - 2021 will be ---     60:40</t>
  </si>
  <si>
    <t>Costing                 ( Rs in lakhs)</t>
  </si>
  <si>
    <t xml:space="preserve"> ANNUAL ACTION PLAN 2020 - 2021 (BILKHAWTHLIR RD BLOCK)</t>
  </si>
  <si>
    <t>Name of Village : Bairabi North</t>
  </si>
  <si>
    <t>Name of Village : Bairabi South</t>
  </si>
  <si>
    <t>Name of Village : Meidum</t>
  </si>
  <si>
    <t>Name of Village : Pangbalkawn</t>
  </si>
  <si>
    <t>Name of Village : S Chhimluang</t>
  </si>
  <si>
    <t>Name of Village : Saihapui K</t>
  </si>
  <si>
    <t>Name of Village : Bukvannei</t>
  </si>
  <si>
    <t>Name of Village : Buhchangphai</t>
  </si>
  <si>
    <t>Name of Village : Phaisen</t>
  </si>
  <si>
    <t>Name of Village : Gosen</t>
  </si>
  <si>
    <t>Name of Village : New Builum</t>
  </si>
  <si>
    <t>Name of Village : Khuangpuilam</t>
  </si>
  <si>
    <t>R Lalfakawma at Zophai</t>
  </si>
  <si>
    <t>Zakaria at Zophai</t>
  </si>
  <si>
    <t>J Lalchhuanawma at Zophai</t>
  </si>
  <si>
    <t>Thangzuali at Zophai</t>
  </si>
  <si>
    <t>C Lalchhandama at Rail Station</t>
  </si>
  <si>
    <t>J Lianchungnunga at Zophai</t>
  </si>
  <si>
    <t>Biakliani at Chengkawl lui</t>
  </si>
  <si>
    <t>JH Lalkhuma at Zophai</t>
  </si>
  <si>
    <t>Lalhluni at chengkawllui</t>
  </si>
  <si>
    <t>H Lalengvara at chengkawllui</t>
  </si>
  <si>
    <t>PC Rosangliana at Chengkawllui</t>
  </si>
  <si>
    <t>Lalhlui at Zophai</t>
  </si>
  <si>
    <t>Liantluanga chengkawllui</t>
  </si>
  <si>
    <t>HB Hruaizela chengkawllui</t>
  </si>
  <si>
    <t>Joseph Lalremsiama Chengkawllui</t>
  </si>
  <si>
    <t>Sainghinga Sailo chengkawllui</t>
  </si>
  <si>
    <t>Malsawmkimi Chengkawllui</t>
  </si>
  <si>
    <t>Zoramchhana zophai</t>
  </si>
  <si>
    <t>H Zakunga zophai</t>
  </si>
  <si>
    <t>Thiangi chengkawllui</t>
  </si>
  <si>
    <t>Terrace</t>
  </si>
  <si>
    <t>K Lalzarliana at chengkawl lui zau</t>
  </si>
  <si>
    <t>Hriattira at zophai</t>
  </si>
  <si>
    <t>H Vanlalrova at zophai</t>
  </si>
  <si>
    <t>PC Rosangliana at zophai</t>
  </si>
  <si>
    <t>L Rinliana at zophai</t>
  </si>
  <si>
    <t>R Lalhmangaiha at zophai</t>
  </si>
  <si>
    <t>H Lalruala at chengkawllui</t>
  </si>
  <si>
    <t>F Rintluanga at zophai</t>
  </si>
  <si>
    <t>K Zosanglura at zophai</t>
  </si>
  <si>
    <t>Lalhmingmawii at chengkawllui</t>
  </si>
  <si>
    <t>Lalvulmawia at chengkawllui</t>
  </si>
  <si>
    <t>H Lalremtluanga at zophai</t>
  </si>
  <si>
    <t>K Tlangthanmawia at zophai</t>
  </si>
  <si>
    <t>Ramliana Hnamte at chengkawllui</t>
  </si>
  <si>
    <t>Thanglianhnuna at chengkawllui</t>
  </si>
  <si>
    <t>Lalnunvula at chengkawllui</t>
  </si>
  <si>
    <t>RK Lalramsanga at chengkawllui</t>
  </si>
  <si>
    <t>Lalengvara huan 1.5kms</t>
  </si>
  <si>
    <t>Vankhuma lui zau 4kms</t>
  </si>
  <si>
    <t>Zophai IR Camp to Ramrikawn 4.5kms</t>
  </si>
  <si>
    <t>Dairep zau 6kms</t>
  </si>
  <si>
    <t>Dairep to chengkek ngaw 4kms</t>
  </si>
  <si>
    <t>Chengkek ngaw to S Chhimluang 3kms</t>
  </si>
  <si>
    <t>Zophai to Awrpuara veng 4kms</t>
  </si>
  <si>
    <t>Rail Station  to Police Station</t>
  </si>
  <si>
    <t>Zohlun veng to Tlang veng</t>
  </si>
  <si>
    <t>NH 154 to Tourist Lodge</t>
  </si>
  <si>
    <t>NH 154 to Tourist Lodge near B Khawtinthanga In</t>
  </si>
  <si>
    <t>Thlanmual road</t>
  </si>
  <si>
    <t xml:space="preserve">Tourist Lodge to Bazar hlui road </t>
  </si>
  <si>
    <t>SDC Complex</t>
  </si>
  <si>
    <t>PHC road near P/S II</t>
  </si>
  <si>
    <t>Near MHIP Hall</t>
  </si>
  <si>
    <t>Near P/S V</t>
  </si>
  <si>
    <t>Minor Bridge</t>
  </si>
  <si>
    <t>K Tlangthanmawia in bul</t>
  </si>
  <si>
    <t>Rimawi veng 1lakhs litres</t>
  </si>
  <si>
    <t>Rail Crossing</t>
  </si>
  <si>
    <t>Zohlun veng</t>
  </si>
  <si>
    <t>Rimawi veng  Robuanga vau lui</t>
  </si>
  <si>
    <t>IR Camp</t>
  </si>
  <si>
    <t>CATEGORY - D                             RURAL INFRASTRUCTURE</t>
  </si>
  <si>
    <t>New</t>
  </si>
  <si>
    <t>Costing                       ( Rs in lakhs)</t>
  </si>
  <si>
    <t>Thlanmual</t>
  </si>
  <si>
    <t>Pu Lalnghinglova</t>
  </si>
  <si>
    <t>Pu H Lalrinawma</t>
  </si>
  <si>
    <t>Pi Lalchhingpuii</t>
  </si>
  <si>
    <t>Half moon terrace</t>
  </si>
  <si>
    <t>Lalchhuandingi JC 190</t>
  </si>
  <si>
    <t xml:space="preserve"> H Lalremsiama JC 64</t>
  </si>
  <si>
    <t xml:space="preserve"> C Lalchhuankima</t>
  </si>
  <si>
    <t>F Laltanpuia JC 150</t>
  </si>
  <si>
    <t>R Lalrinawma JC 125</t>
  </si>
  <si>
    <t>H Lalhmangaiha JC 24</t>
  </si>
  <si>
    <t>Tlawng approached road</t>
  </si>
  <si>
    <t>footbridge</t>
  </si>
  <si>
    <t>Kawnpui Lui</t>
  </si>
  <si>
    <t>Bridge</t>
  </si>
  <si>
    <t>Middle School I to Pu Lalnunkima In</t>
  </si>
  <si>
    <t>Rualchhingi In bul</t>
  </si>
  <si>
    <t>School Fencing</t>
  </si>
  <si>
    <t>Govt M/S 1 &amp; 2</t>
  </si>
  <si>
    <t>Bairabi South area</t>
  </si>
  <si>
    <t>Tlawngkam</t>
  </si>
  <si>
    <t>S Chhimluang to Pangbalkawn 5kms</t>
  </si>
  <si>
    <t>Chilui kawng 5kms</t>
  </si>
  <si>
    <t>Zambira kawng 4 kms</t>
  </si>
  <si>
    <t>Buhkang tlang dung 3kms</t>
  </si>
  <si>
    <t>Lenhmui kawn kawng 7kms</t>
  </si>
  <si>
    <t>Kalapahar kawng 4kms</t>
  </si>
  <si>
    <t>Tuikhur kawng</t>
  </si>
  <si>
    <t>Punlic Toilets</t>
  </si>
  <si>
    <t>S Chhimluang area</t>
  </si>
  <si>
    <t>Pavillion</t>
  </si>
  <si>
    <t>Field bul</t>
  </si>
  <si>
    <t>S  Chhimluang area</t>
  </si>
  <si>
    <t>Water Tank/Tuikhur</t>
  </si>
  <si>
    <t>Land Development/khurlaih</t>
  </si>
  <si>
    <t>mimal huan</t>
  </si>
  <si>
    <t>Zohmingthanga huan</t>
  </si>
  <si>
    <t>Vanlalnunnemi huan</t>
  </si>
  <si>
    <t>Lalfakawma huan</t>
  </si>
  <si>
    <t>Hall to Pi Chawnghmingi In</t>
  </si>
  <si>
    <t>C Lalnuntluanga In to Lalmawia In</t>
  </si>
  <si>
    <t>Lalmuanpuia In to Bethlehem veng</t>
  </si>
  <si>
    <t>Fish Pond at Lalremthanga JC 77</t>
  </si>
  <si>
    <t>fish Pond at Vanlalsanga JC 261</t>
  </si>
  <si>
    <t>fish pond at Lalthafala JC No 45</t>
  </si>
  <si>
    <t>Fish Pond at C Lalnuntluanga 48</t>
  </si>
  <si>
    <t>Farm Pond at C Lalthuammawia JC  No 210</t>
  </si>
  <si>
    <t>Public Urinal</t>
  </si>
  <si>
    <t>Vanlalruata in bul</t>
  </si>
  <si>
    <t>Govt P/S</t>
  </si>
  <si>
    <t>C Hall bul</t>
  </si>
  <si>
    <t>RMSA panna</t>
  </si>
  <si>
    <t>Bethlehem veng</t>
  </si>
  <si>
    <t>Pangbalkawn area</t>
  </si>
  <si>
    <t>Govt P/S &amp; M/S</t>
  </si>
  <si>
    <t>UPC NEI bul</t>
  </si>
  <si>
    <t>2205002017/WC/10526</t>
  </si>
  <si>
    <t>2205002017/WC/10527</t>
  </si>
  <si>
    <t>2205002017/WC/10528</t>
  </si>
  <si>
    <t>2205002017/WC/10529</t>
  </si>
  <si>
    <t>2205002017/WC/10530</t>
  </si>
  <si>
    <t>2205002017/IF/32062</t>
  </si>
  <si>
    <t>2205002017/IF/32063</t>
  </si>
  <si>
    <t>2205002017/IF/32064</t>
  </si>
  <si>
    <t>2205002017/IF/32065</t>
  </si>
  <si>
    <t>2205002017/IF/32066</t>
  </si>
  <si>
    <t>2205002017/IF/32067</t>
  </si>
  <si>
    <t>2205002017/IF/32068</t>
  </si>
  <si>
    <t>2205002017/IF/32069</t>
  </si>
  <si>
    <t>2205002017/IF/32070</t>
  </si>
  <si>
    <t>2205002017/IF/32071</t>
  </si>
  <si>
    <t>2205002017/RC/31162</t>
  </si>
  <si>
    <t>2205002017/RC/31163</t>
  </si>
  <si>
    <t>2205002017/LD/23984</t>
  </si>
  <si>
    <t>2205002017/LD/23985</t>
  </si>
  <si>
    <t>2205002017/FP/23561</t>
  </si>
  <si>
    <t>2205002017/FP/23562</t>
  </si>
  <si>
    <t>Playground</t>
  </si>
  <si>
    <t>Road Side Plantation</t>
  </si>
  <si>
    <t>NH 154 roadside at meidum</t>
  </si>
  <si>
    <t>Dumping Ground panna</t>
  </si>
  <si>
    <t>Lalkima huan chhimluangpui</t>
  </si>
  <si>
    <t>Lallianpuii Bulung</t>
  </si>
  <si>
    <t xml:space="preserve">Lalzawmliana huan Lothazawl </t>
  </si>
  <si>
    <t xml:space="preserve">Chawngthankhuma huan Bulung </t>
  </si>
  <si>
    <t xml:space="preserve">Lalramchhani huan Lothazawl </t>
  </si>
  <si>
    <t>Lalrinkima Bawngdai lui</t>
  </si>
  <si>
    <t>Lalramnghaki Vengchhak</t>
  </si>
  <si>
    <t>Kapmawii venglai bul</t>
  </si>
  <si>
    <t>Zarzoliana Lothazawl</t>
  </si>
  <si>
    <t>Hmangaihpari chhimluangte</t>
  </si>
  <si>
    <t>Pachhunga chhimluangpui</t>
  </si>
  <si>
    <t>Lalmalsawma zoramthar zau</t>
  </si>
  <si>
    <t>H Lalngaihawma Bethani</t>
  </si>
  <si>
    <t>Lalthazova lothazawl</t>
  </si>
  <si>
    <t>Lalthangmawia bulung</t>
  </si>
  <si>
    <t>Ceylonthangi Leilet bul</t>
  </si>
  <si>
    <t>Lalthlamuana Bethani</t>
  </si>
  <si>
    <t>Binoram Sihdarh</t>
  </si>
  <si>
    <t>C Lalzawmliana sihdarh</t>
  </si>
  <si>
    <t>Lalrosanga Bulung</t>
  </si>
  <si>
    <t>Dulamoni bawngdailui</t>
  </si>
  <si>
    <t>Lalchhuanawma bulung</t>
  </si>
  <si>
    <t>Malsawmkimi Bethani</t>
  </si>
  <si>
    <t>J Pahlira lamkhuangtlang</t>
  </si>
  <si>
    <t>Vanlalthazela bulung</t>
  </si>
  <si>
    <t>Rukthlaiha lothazawl</t>
  </si>
  <si>
    <t>Dinthara chhimluangte</t>
  </si>
  <si>
    <t>Lalhmuchhuaka lothazawl</t>
  </si>
  <si>
    <t>Vailiana chhimluangpui</t>
  </si>
  <si>
    <t xml:space="preserve">Bawngdai lui zau </t>
  </si>
  <si>
    <t>Meidum area</t>
  </si>
  <si>
    <t>Pu Nohgua in to Pu Zarzoliana In</t>
  </si>
  <si>
    <t>Pu Zarzoliana In to W Ruata huan</t>
  </si>
  <si>
    <t>Pi Lalnipuii In bul</t>
  </si>
  <si>
    <t>Approach to dumping ground 750m</t>
  </si>
  <si>
    <t>vengthar</t>
  </si>
  <si>
    <t>45 unit</t>
  </si>
  <si>
    <t>H/S &amp; P/S</t>
  </si>
  <si>
    <t>Near community hall</t>
  </si>
  <si>
    <t>zohmingthanga in bul vengthar</t>
  </si>
  <si>
    <t>playground bul</t>
  </si>
  <si>
    <t>Public urinal</t>
  </si>
  <si>
    <t>7nos at meidum area</t>
  </si>
  <si>
    <t>nundanga in bul</t>
  </si>
  <si>
    <t>UPC biakin bul</t>
  </si>
  <si>
    <t>J Pahlira in to Nundanga in</t>
  </si>
  <si>
    <t>Half moon Terracing</t>
  </si>
  <si>
    <t>Bench Terrace</t>
  </si>
  <si>
    <t>Rama sumsi lui zau</t>
  </si>
  <si>
    <t>Rothojoy sumsi lui zau</t>
  </si>
  <si>
    <t>Khawtinthanga saihapui lui</t>
  </si>
  <si>
    <t>Zoliana tuilaklui</t>
  </si>
  <si>
    <t>Zonunmawii sairil lui</t>
  </si>
  <si>
    <t>Daniela sairil lui</t>
  </si>
  <si>
    <t xml:space="preserve">Pustoram sumsi lui </t>
  </si>
  <si>
    <t>D Muana sakhitam lui</t>
  </si>
  <si>
    <t>L Chawiliana sairil lui</t>
  </si>
  <si>
    <t>Toduram saihapui lui</t>
  </si>
  <si>
    <t>R Lalchhanhima sairillui</t>
  </si>
  <si>
    <t>Savation sumsi lui</t>
  </si>
  <si>
    <t>H Lalrinzuala sairil lui</t>
  </si>
  <si>
    <t>Vanbiaktluanga khawchhung</t>
  </si>
  <si>
    <t>J Tluanglianthanga khawchhung</t>
  </si>
  <si>
    <t>Diana tuilaklui</t>
  </si>
  <si>
    <t>Lallawmkimi kawng bul</t>
  </si>
  <si>
    <t>Khetro lunglui</t>
  </si>
  <si>
    <t>Duhawma saihapui lui</t>
  </si>
  <si>
    <t>Sudona saihapui lui</t>
  </si>
  <si>
    <t>F Lalramnghaka saihapui lui</t>
  </si>
  <si>
    <t>R Lalramnghaka lunglui</t>
  </si>
  <si>
    <t>Lalthlamuani tuilaklui</t>
  </si>
  <si>
    <t>Thanzama lunglui</t>
  </si>
  <si>
    <t>Lalropuia sumsi lui</t>
  </si>
  <si>
    <t>Horticulture/khurlaih</t>
  </si>
  <si>
    <t>PC Lalremruata tuilaklui</t>
  </si>
  <si>
    <t>Lalhmuchhuaka sairil lui</t>
  </si>
  <si>
    <t>Zorama hmarluanglui</t>
  </si>
  <si>
    <t>TK Chhinga sumsilui</t>
  </si>
  <si>
    <t>Robendro sairil lui</t>
  </si>
  <si>
    <t>saihapui k area</t>
  </si>
  <si>
    <t>7 nos</t>
  </si>
  <si>
    <t>3nos</t>
  </si>
  <si>
    <t>Mimal huan</t>
  </si>
  <si>
    <t>PCI Biak In kawmthlang</t>
  </si>
  <si>
    <t>MZ UPC Biak In peng to tanky</t>
  </si>
  <si>
    <t>10nos</t>
  </si>
  <si>
    <t>vengthlang tanky bul</t>
  </si>
  <si>
    <t>BNRGSK</t>
  </si>
  <si>
    <t>Repairing</t>
  </si>
  <si>
    <t>Bukvannei area</t>
  </si>
  <si>
    <t>Govt P/S bul 20X1.5</t>
  </si>
  <si>
    <t>Sorm water drain</t>
  </si>
  <si>
    <t>Near Playground 310X1.0</t>
  </si>
  <si>
    <t>CH Laldnthara in to Vanlalsanga in 60X3X.01</t>
  </si>
  <si>
    <t>Lalmalsawma Ngente In to NH 154          70X3X0.1</t>
  </si>
  <si>
    <t>Irrigation Canal to Laldingliana In   30X3X0.1</t>
  </si>
  <si>
    <t>C Lalemzela JC No. 99</t>
  </si>
  <si>
    <t>C Lalthanzuali JCN 150</t>
  </si>
  <si>
    <t>Rothanghuama JCN 44</t>
  </si>
  <si>
    <t>PC Lallawmkima JCN 21</t>
  </si>
  <si>
    <t>C Vanlalsawta JCN 116</t>
  </si>
  <si>
    <t>Sanglura JCN 4</t>
  </si>
  <si>
    <t>C Lalhmachuana JCN 230</t>
  </si>
  <si>
    <t>C Lalhmuchhuaka JCN 113</t>
  </si>
  <si>
    <t>R Thanmawia JCN 111</t>
  </si>
  <si>
    <t>Lalrinmawia JCN 105</t>
  </si>
  <si>
    <t>Ricky Lalhunmawia JCN 185</t>
  </si>
  <si>
    <t>Lalrinpuii JCN 194</t>
  </si>
  <si>
    <t>Vanlaldiki JCN 243</t>
  </si>
  <si>
    <t>Lalremsiami JCN 126</t>
  </si>
  <si>
    <t>Lalchharliana JCN 110</t>
  </si>
  <si>
    <t>Lalawmpuii JCN 154</t>
  </si>
  <si>
    <t>RK Laldawngliana JCN 131</t>
  </si>
  <si>
    <t>C Vanlalchhunga JCN 140</t>
  </si>
  <si>
    <t>Samson Lalrinfela JCN 104</t>
  </si>
  <si>
    <t>C Lalthanngura JCN 109</t>
  </si>
  <si>
    <t>Lalnunthara JCN 133</t>
  </si>
  <si>
    <t>Vanlalthanga JCN 153</t>
  </si>
  <si>
    <t>Lalrikhuma JCN 128</t>
  </si>
  <si>
    <t>Hmarkungi JCN 267</t>
  </si>
  <si>
    <t>Football</t>
  </si>
  <si>
    <t>culvert</t>
  </si>
  <si>
    <t>Field panna</t>
  </si>
  <si>
    <t>Storm water drain</t>
  </si>
  <si>
    <t>Phaisen area</t>
  </si>
  <si>
    <t>Laldingheta in bul 10X2</t>
  </si>
  <si>
    <t>Biakliani in bul 10X2</t>
  </si>
  <si>
    <t>playground lai zauh</t>
  </si>
  <si>
    <t>sub center panna 50X3</t>
  </si>
  <si>
    <t>Govt H/S to Selhnuni in 120m</t>
  </si>
  <si>
    <t>Govt P/S to Lalsawta in 150m</t>
  </si>
  <si>
    <t>Tlangruali  JCN 89</t>
  </si>
  <si>
    <t>Hmunthanga jcn 92</t>
  </si>
  <si>
    <t>Freddy Lalremruata jcn 57</t>
  </si>
  <si>
    <t>Mankungi jcn 6</t>
  </si>
  <si>
    <t>Lalnunziri jcn 122</t>
  </si>
  <si>
    <t>Lalrema jcn 15</t>
  </si>
  <si>
    <t>Champuii jcn 25</t>
  </si>
  <si>
    <t>Lalbiakhlua jcn 131</t>
  </si>
  <si>
    <t>Ramfanmawia jcn 139</t>
  </si>
  <si>
    <t>PC Lalhmuaka jcn 45</t>
  </si>
  <si>
    <t>Lallawmzuali jcn 33</t>
  </si>
  <si>
    <t>Zonunmawia jcn 112</t>
  </si>
  <si>
    <t>VL Sawta jcn 109</t>
  </si>
  <si>
    <t>F Lalnunthara jcn 65</t>
  </si>
  <si>
    <t>CT Lalchhuanawma jcn 39</t>
  </si>
  <si>
    <t>Zonunpara jcn 11</t>
  </si>
  <si>
    <t>Lalmuankima jcn 19</t>
  </si>
  <si>
    <t>Lalhriatpuia jcn 36</t>
  </si>
  <si>
    <t>Lalhmanthangi jcn 108</t>
  </si>
  <si>
    <t>Nunthanga jcn 44</t>
  </si>
  <si>
    <t>Zohmingthanga jcn 34</t>
  </si>
  <si>
    <t>Thansiami jcn 30</t>
  </si>
  <si>
    <t>Lalrinzuala jcn 123</t>
  </si>
  <si>
    <t>Lalramhluna jcn 53</t>
  </si>
  <si>
    <t>Khurlaih</t>
  </si>
  <si>
    <t>Tuikhur</t>
  </si>
  <si>
    <t>Pi Rosangi kawmthlang</t>
  </si>
  <si>
    <t>Pu Ngaihzuala tuikhur</t>
  </si>
  <si>
    <t>Char Number</t>
  </si>
  <si>
    <t>Char Number kawnglaih</t>
  </si>
  <si>
    <t>Godown hnung</t>
  </si>
  <si>
    <t>gosen to bawktlang</t>
  </si>
  <si>
    <t>Intake</t>
  </si>
  <si>
    <t>Tlangsang</t>
  </si>
  <si>
    <t>Ranin sak</t>
  </si>
  <si>
    <t>New Builum area</t>
  </si>
  <si>
    <t>new</t>
  </si>
  <si>
    <t xml:space="preserve">TNT to khuangpuilam field </t>
  </si>
  <si>
    <t>Pu Lalthianghlima In to Coffee mual</t>
  </si>
  <si>
    <t>Pi Mankungi In to Pu Sawma ram</t>
  </si>
  <si>
    <t>Pi Mankungi in to Zophei</t>
  </si>
  <si>
    <t>Zophei</t>
  </si>
  <si>
    <t>NH 54 to Pu VL Sawma In</t>
  </si>
  <si>
    <t>Pu Sanga vawk farm to huan</t>
  </si>
  <si>
    <t>Pu Ramropuia In to thlanmual</t>
  </si>
  <si>
    <t>Zophei kawng</t>
  </si>
  <si>
    <t>UPC biakin kawmthlang</t>
  </si>
  <si>
    <t>BNRGSK thlang</t>
  </si>
  <si>
    <t>Shalom UPS thlang</t>
  </si>
  <si>
    <t xml:space="preserve">Diakkawn H/S gate bul </t>
  </si>
  <si>
    <t>20 Nos Khuangpuilam area</t>
  </si>
  <si>
    <t>5 Nos</t>
  </si>
  <si>
    <t>2 Nos khuangpuilam area</t>
  </si>
  <si>
    <t>30 Nos</t>
  </si>
  <si>
    <t>Approach to Cosmopolitan School</t>
  </si>
  <si>
    <t>Elem veng</t>
  </si>
  <si>
    <t>UPS to thlanmual</t>
  </si>
  <si>
    <t>Shalom veng to Coffee mual</t>
  </si>
  <si>
    <t>Thlanmual kawng from P/S</t>
  </si>
  <si>
    <t>Shalom tuikhur to Coffee mual</t>
  </si>
  <si>
    <t>UPS to Coffee mual</t>
  </si>
  <si>
    <t>10 nos</t>
  </si>
  <si>
    <t>School, offices, thlanmual</t>
  </si>
  <si>
    <t>2205002034/WC/10747</t>
  </si>
  <si>
    <t>2205002034/WC/10748</t>
  </si>
  <si>
    <t>Land Levelling and Shaping1</t>
  </si>
  <si>
    <t>Land Levelling and Shaping2</t>
  </si>
  <si>
    <t>Land Levelling and Shaping3</t>
  </si>
  <si>
    <t>2205002034/LD/24280</t>
  </si>
  <si>
    <t>2205002034/LD/24281</t>
  </si>
  <si>
    <t>2205002034/LD/24282</t>
  </si>
  <si>
    <t>2205002034/IF/32284</t>
  </si>
  <si>
    <t>2205002034/IF/32285</t>
  </si>
  <si>
    <t>Khurlaih1</t>
  </si>
  <si>
    <t>Khurlaih2</t>
  </si>
  <si>
    <t>Focus benificiary</t>
  </si>
  <si>
    <t>2205002034/IF/32286</t>
  </si>
  <si>
    <t>2205002034/IF/32287</t>
  </si>
  <si>
    <t>2205002034/IF/32288</t>
  </si>
  <si>
    <t xml:space="preserve"> 2205002034/RC/31430</t>
  </si>
  <si>
    <t xml:space="preserve"> 2205002034/AV/2498</t>
  </si>
  <si>
    <t>2205002034/AV/2499</t>
  </si>
  <si>
    <t>2205002034/LD/24284</t>
  </si>
  <si>
    <t>2205002034/FP/23631</t>
  </si>
  <si>
    <t>2205002018/WC/10769</t>
  </si>
  <si>
    <t>2205002018/IC/2280</t>
  </si>
  <si>
    <t>2205002018/DP/6688</t>
  </si>
  <si>
    <t>2205002018/LD/24293</t>
  </si>
  <si>
    <t>2205002018/LD/24294</t>
  </si>
  <si>
    <t>2205002018/IF/32297</t>
  </si>
  <si>
    <t>2205002018/IF/32298</t>
  </si>
  <si>
    <t>2205002018/IF/32299</t>
  </si>
  <si>
    <t>2205002018/IF/32300</t>
  </si>
  <si>
    <t>2205002018/IF/32301</t>
  </si>
  <si>
    <t>2205002018/IF/32302</t>
  </si>
  <si>
    <t>2205002018/IF/32303</t>
  </si>
  <si>
    <t>2205002018/IF/32304</t>
  </si>
  <si>
    <t>2205002018/AV/2523</t>
  </si>
  <si>
    <t>2205002018/AV/2524</t>
  </si>
  <si>
    <t>2205002018/AV/2525</t>
  </si>
  <si>
    <t xml:space="preserve"> 2205002018/AV/2526</t>
  </si>
  <si>
    <t>2205002018/RS/8734</t>
  </si>
  <si>
    <t>2205002018/AV/2527</t>
  </si>
  <si>
    <t>2205002018/FP/23648</t>
  </si>
  <si>
    <t>2205002018/FP/23649</t>
  </si>
  <si>
    <t>2205002019/WC/10774</t>
  </si>
  <si>
    <t>2205002019/IF/32318</t>
  </si>
  <si>
    <t>2205002019/IF/32319</t>
  </si>
  <si>
    <t>2205002019/IF/32320</t>
  </si>
  <si>
    <t>2205002019/IF/32321</t>
  </si>
  <si>
    <t>2205002019/IF/32322</t>
  </si>
  <si>
    <t>2205002019/IF/32323</t>
  </si>
  <si>
    <t>2205002019/IF/32324</t>
  </si>
  <si>
    <t>2205002019/IF/32325</t>
  </si>
  <si>
    <t>2205002019/IF/32326</t>
  </si>
  <si>
    <t>2205002019/RS/8735</t>
  </si>
  <si>
    <t>2205002019/RS/8736</t>
  </si>
  <si>
    <t>2205002019/RC/31470</t>
  </si>
  <si>
    <t>2205002019/LD/24295</t>
  </si>
  <si>
    <t>2205002019/LD/24300</t>
  </si>
  <si>
    <t>2205002019/LD/24301</t>
  </si>
  <si>
    <t>2205002019/FP/23652</t>
  </si>
  <si>
    <t>2205002019/FP/23653</t>
  </si>
  <si>
    <t>2205002019/AV/2534</t>
  </si>
  <si>
    <t>2205002019/AV/2535</t>
  </si>
  <si>
    <t>2205002019/AV/2536</t>
  </si>
  <si>
    <t>2205002005/AV/2537</t>
  </si>
  <si>
    <t>Const of Storm Water Drains</t>
  </si>
  <si>
    <t>2205002005/AV/2538</t>
  </si>
  <si>
    <t>2205002005/WC/10775</t>
  </si>
  <si>
    <t>2205002005/RS/8737</t>
  </si>
  <si>
    <t>2205002005/RC/31471</t>
  </si>
  <si>
    <t>2205002005/FP/23654</t>
  </si>
  <si>
    <t>2205002005/LD/24302</t>
  </si>
  <si>
    <t>2205002005/LD/24303</t>
  </si>
  <si>
    <t>2205002005/LD/24304</t>
  </si>
  <si>
    <t>2205002005/LD/24305</t>
  </si>
  <si>
    <t>2205002005/LD/24306</t>
  </si>
  <si>
    <t>2205002005/LD/24307</t>
  </si>
  <si>
    <t>2205002005/LD/24308</t>
  </si>
  <si>
    <t>2205002003/LD/24309</t>
  </si>
  <si>
    <t>2205002003/AV/2539</t>
  </si>
  <si>
    <t>2205002003/WC/10776</t>
  </si>
  <si>
    <t>2205002003/DP/6693</t>
  </si>
  <si>
    <t>2205002003/IF/32328</t>
  </si>
  <si>
    <t xml:space="preserve"> 2205002003/IF/32329</t>
  </si>
  <si>
    <t>2205002003/IF/32330</t>
  </si>
  <si>
    <t>Horticulture khurlaih</t>
  </si>
  <si>
    <t>2205002003/IF/32331</t>
  </si>
  <si>
    <t>2205002003/IF/32332</t>
  </si>
  <si>
    <t>2205002003/IF/32333</t>
  </si>
  <si>
    <t>2205002004/IF/32334</t>
  </si>
  <si>
    <t>2205002004/IF/32335</t>
  </si>
  <si>
    <t>2205002004/IF/32336</t>
  </si>
  <si>
    <t>2205002004/IF/32337</t>
  </si>
  <si>
    <t>2205002004/IF/32339</t>
  </si>
  <si>
    <t>2205002004/IF/32340</t>
  </si>
  <si>
    <t>2205002004/IF/32341</t>
  </si>
  <si>
    <t>2205002004/IF/32342</t>
  </si>
  <si>
    <t>2205002004/WC/10777</t>
  </si>
  <si>
    <t>2205002004/AV/2540</t>
  </si>
  <si>
    <t>2205002004/AV/2541</t>
  </si>
  <si>
    <t>2205002004/AV/2542</t>
  </si>
  <si>
    <t>2205002004/LD/24310</t>
  </si>
  <si>
    <t>2205002004/FP/23655</t>
  </si>
  <si>
    <t>buhchang area</t>
  </si>
  <si>
    <t>2205002001/WC/10781</t>
  </si>
  <si>
    <t>Bench Terrace1</t>
  </si>
  <si>
    <t>Bench Terrace2</t>
  </si>
  <si>
    <t>Bench Terrace3</t>
  </si>
  <si>
    <t>Bench Terrace4</t>
  </si>
  <si>
    <t>Bench Terrace5</t>
  </si>
  <si>
    <t>Bench Terrace6</t>
  </si>
  <si>
    <t>Excavation of Pond1</t>
  </si>
  <si>
    <t>Excavation of Pond2</t>
  </si>
  <si>
    <t>Excavation of Pond3</t>
  </si>
  <si>
    <t>2205002001/IF/32357</t>
  </si>
  <si>
    <t>2205002001/IF/32358</t>
  </si>
  <si>
    <t>2205002001/IF/32359</t>
  </si>
  <si>
    <t>2205002001/IF/32360</t>
  </si>
  <si>
    <t>2205002001/IF/32361</t>
  </si>
  <si>
    <t>2205002001/IF/32362</t>
  </si>
  <si>
    <t>2205002001/IF/32363</t>
  </si>
  <si>
    <t>2205002001/IF/32364</t>
  </si>
  <si>
    <t>2205002001/IF/32365</t>
  </si>
  <si>
    <t>2205002001/IF/32366</t>
  </si>
  <si>
    <t>2205002001/IF/32367</t>
  </si>
  <si>
    <t>2205002001/IF/32368</t>
  </si>
  <si>
    <t>2205002001/RC/31479</t>
  </si>
  <si>
    <t>2205002001/FP/23664</t>
  </si>
  <si>
    <t>2205002001/FP/23665</t>
  </si>
  <si>
    <t>2205002002/FP/23666</t>
  </si>
  <si>
    <t>2205002002/FP/23667</t>
  </si>
  <si>
    <t>2205002002/FP/23668</t>
  </si>
  <si>
    <t>2205002002/AV/2543</t>
  </si>
  <si>
    <t>2205002002/AV/2544</t>
  </si>
  <si>
    <t>2205002002/AV/2545</t>
  </si>
  <si>
    <t>2205002002/WC/10782</t>
  </si>
  <si>
    <t>Half moon Terace1</t>
  </si>
  <si>
    <t>Half moon Terace2</t>
  </si>
  <si>
    <t>Half moon Terace3</t>
  </si>
  <si>
    <t>Half moon Terace4</t>
  </si>
  <si>
    <t>Excavation of Pond4</t>
  </si>
  <si>
    <t>2205002002/IF/32369</t>
  </si>
  <si>
    <t>2205002002/IF/32370</t>
  </si>
  <si>
    <t>2205002002/IF/32371</t>
  </si>
  <si>
    <t>2205002002/IF/32372</t>
  </si>
  <si>
    <t>2205002002/IF/32373</t>
  </si>
  <si>
    <t>2205002002/IF/32374</t>
  </si>
  <si>
    <t>2205002002/IF/32375</t>
  </si>
  <si>
    <t>2205002002/IF/32376</t>
  </si>
  <si>
    <t>2205002033/IF/32377</t>
  </si>
  <si>
    <t>2205002033/IF/32378</t>
  </si>
  <si>
    <t>2205002033/WC/10783</t>
  </si>
  <si>
    <t>2205002033/WC/10784</t>
  </si>
  <si>
    <t>2205002033/WC/10785</t>
  </si>
  <si>
    <t>2205002033/RC/31480</t>
  </si>
  <si>
    <t>Retaining Wall</t>
  </si>
  <si>
    <t>2205002033/FP/23669</t>
  </si>
  <si>
    <t>2205002033/LD/24318</t>
  </si>
  <si>
    <t>2205002020/WC/10786</t>
  </si>
  <si>
    <t>2205002020/IF/32379</t>
  </si>
  <si>
    <t>2205002020/IF/32380</t>
  </si>
  <si>
    <t>2205002020/IF/32381</t>
  </si>
  <si>
    <t>2205002020/IF/32382</t>
  </si>
  <si>
    <t>2205002020/IF/32383</t>
  </si>
  <si>
    <t>2205002020/IF/32384</t>
  </si>
  <si>
    <t>2205002020/FR/23272</t>
  </si>
  <si>
    <t>2205002020/AV/2546</t>
  </si>
  <si>
    <t>2205002020/AV/2547</t>
  </si>
  <si>
    <t>2205002020/RS/8740</t>
  </si>
  <si>
    <t>2205002020/FP/23670</t>
  </si>
  <si>
    <t>2205002031/FP/23671</t>
  </si>
  <si>
    <t>2205002031/FP/23672</t>
  </si>
  <si>
    <t>2205002031/FP/23673</t>
  </si>
  <si>
    <t>2205002031/LD/24319</t>
  </si>
  <si>
    <t>2205002031/LD/24320</t>
  </si>
  <si>
    <t>2205002031/AV/2548</t>
  </si>
  <si>
    <t>2205002031/AV/2549</t>
  </si>
  <si>
    <t>2205002031/WC/10787</t>
  </si>
  <si>
    <t>2205002031/WC/10788</t>
  </si>
  <si>
    <t>2205002031/DP/6698</t>
  </si>
  <si>
    <t>2205002031/LD/24321</t>
  </si>
  <si>
    <t>2205002031/IF/32385</t>
  </si>
  <si>
    <t>2205002031/IF/32386</t>
  </si>
  <si>
    <t>2205002031/IF/32387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</si>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</sst>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00"/>
  </numFmts>
  <fonts count="12" x14ac:knownFonts="1">
    <font>
      <sz val="14"/>
      <color theme="1"/>
      <name val="Cambria"/>
      <family val="2"/>
    </font>
    <font>
      <sz val="14"/>
      <color theme="1"/>
      <name val="Cambri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right"/>
    </xf>
    <xf numFmtId="43" fontId="3" fillId="2" borderId="0" xfId="1" applyFont="1" applyFill="1" applyAlignment="1">
      <alignment horizontal="center" vertical="center"/>
    </xf>
    <xf numFmtId="43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left"/>
    </xf>
    <xf numFmtId="43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1" xfId="3" applyFont="1" applyBorder="1" applyAlignment="1" applyProtection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vertical="center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/>
    </xf>
    <xf numFmtId="43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1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5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4">
    <cellStyle name="Comma" xfId="1" builtinId="3"/>
    <cellStyle name="Hyperlink" xfId="3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workbookViewId="0">
      <selection activeCell="C16" sqref="C16:C19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9.69140625" style="12" customWidth="1"/>
    <col min="5" max="5" width="11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59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50">
        <f>B3*211*100</f>
        <v>13778300</v>
      </c>
      <c r="F2" s="2"/>
      <c r="G2" s="2"/>
      <c r="H2" s="25"/>
    </row>
    <row r="3" spans="1:12" x14ac:dyDescent="0.3">
      <c r="A3" s="1" t="s">
        <v>1</v>
      </c>
      <c r="B3" s="2">
        <v>653</v>
      </c>
      <c r="C3" s="5"/>
      <c r="D3" s="5" t="s">
        <v>2</v>
      </c>
      <c r="E3" s="51">
        <f>E2*2/3</f>
        <v>9185533.333333334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51">
        <f>SUM(E2:E3)</f>
        <v>22963833.333333336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50">
        <f>E4*0.06</f>
        <v>1377830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51">
        <f>E4+E5</f>
        <v>24341663.333333336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135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131" t="s">
        <v>27</v>
      </c>
      <c r="B10" s="26">
        <v>2000</v>
      </c>
      <c r="C10" s="44" t="s">
        <v>32</v>
      </c>
      <c r="D10" s="39" t="s">
        <v>128</v>
      </c>
      <c r="E10" s="42">
        <f>ROUND((B10*211)+((B10*211)*2/3),-2)/100000</f>
        <v>7.0330000000000004</v>
      </c>
      <c r="F10" s="26">
        <v>13</v>
      </c>
      <c r="G10" s="10" t="s">
        <v>134</v>
      </c>
      <c r="H10" s="28" t="s">
        <v>192</v>
      </c>
    </row>
    <row r="11" spans="1:12" x14ac:dyDescent="0.3">
      <c r="A11" s="131"/>
      <c r="B11" s="31">
        <v>1000</v>
      </c>
      <c r="C11" s="44" t="s">
        <v>32</v>
      </c>
      <c r="D11" s="39" t="s">
        <v>129</v>
      </c>
      <c r="E11" s="47">
        <f>ROUND((B11*211)+((B11*211)*2/3),-2)/100000</f>
        <v>3.5169999999999999</v>
      </c>
      <c r="F11" s="26">
        <v>14</v>
      </c>
      <c r="G11" s="10" t="s">
        <v>134</v>
      </c>
      <c r="H11" s="28" t="s">
        <v>193</v>
      </c>
    </row>
    <row r="12" spans="1:12" x14ac:dyDescent="0.3">
      <c r="A12" s="131"/>
      <c r="B12" s="31">
        <v>1000</v>
      </c>
      <c r="C12" s="44" t="s">
        <v>32</v>
      </c>
      <c r="D12" s="39" t="s">
        <v>130</v>
      </c>
      <c r="E12" s="41">
        <f>ROUND((B12*211)+((B12*211)*2/3),-2)/100000</f>
        <v>3.5169999999999999</v>
      </c>
      <c r="F12" s="31">
        <v>15</v>
      </c>
      <c r="G12" s="10" t="s">
        <v>134</v>
      </c>
      <c r="H12" s="28" t="s">
        <v>194</v>
      </c>
    </row>
    <row r="13" spans="1:12" x14ac:dyDescent="0.3">
      <c r="A13" s="131"/>
      <c r="B13" s="31">
        <v>1000</v>
      </c>
      <c r="C13" s="44" t="s">
        <v>32</v>
      </c>
      <c r="D13" s="39" t="s">
        <v>131</v>
      </c>
      <c r="E13" s="41">
        <f>ROUND((B13*211)+((B13*211)*2/3),-2)/100000</f>
        <v>3.5169999999999999</v>
      </c>
      <c r="F13" s="31">
        <v>16</v>
      </c>
      <c r="G13" s="10" t="s">
        <v>134</v>
      </c>
      <c r="H13" s="28" t="s">
        <v>195</v>
      </c>
    </row>
    <row r="14" spans="1:12" x14ac:dyDescent="0.3">
      <c r="A14" s="131"/>
      <c r="B14" s="31">
        <v>1000</v>
      </c>
      <c r="C14" s="44" t="s">
        <v>32</v>
      </c>
      <c r="D14" s="39" t="s">
        <v>132</v>
      </c>
      <c r="E14" s="41">
        <f>ROUND((B14*211)+((B14*211)*2/3),-2)/100000</f>
        <v>3.5169999999999999</v>
      </c>
      <c r="F14" s="31">
        <v>17</v>
      </c>
      <c r="G14" s="10" t="s">
        <v>134</v>
      </c>
      <c r="H14" s="28" t="s">
        <v>196</v>
      </c>
    </row>
    <row r="15" spans="1:12" ht="17.399999999999999" customHeight="1" x14ac:dyDescent="0.3">
      <c r="A15" s="127" t="s">
        <v>13</v>
      </c>
      <c r="B15" s="128"/>
      <c r="C15" s="128"/>
      <c r="D15" s="128"/>
      <c r="E15" s="128"/>
      <c r="F15" s="128"/>
      <c r="G15" s="128"/>
      <c r="H15" s="129"/>
    </row>
    <row r="16" spans="1:12" ht="17.399999999999999" customHeight="1" x14ac:dyDescent="0.3">
      <c r="A16" s="133" t="s">
        <v>14</v>
      </c>
      <c r="B16" s="99">
        <v>4000</v>
      </c>
      <c r="C16" s="99" t="s">
        <v>91</v>
      </c>
      <c r="D16" s="40" t="s">
        <v>92</v>
      </c>
      <c r="E16" s="108">
        <f>ROUND((B16*211)+((B16*211)*2/3),-2)/100000</f>
        <v>14.067</v>
      </c>
      <c r="F16" s="99">
        <v>3</v>
      </c>
      <c r="G16" s="99" t="s">
        <v>134</v>
      </c>
      <c r="H16" s="102" t="s">
        <v>197</v>
      </c>
    </row>
    <row r="17" spans="1:8" ht="17.399999999999999" customHeight="1" x14ac:dyDescent="0.3">
      <c r="A17" s="134"/>
      <c r="B17" s="100"/>
      <c r="C17" s="100"/>
      <c r="D17" s="40" t="s">
        <v>93</v>
      </c>
      <c r="E17" s="109"/>
      <c r="F17" s="100"/>
      <c r="G17" s="100"/>
      <c r="H17" s="103"/>
    </row>
    <row r="18" spans="1:8" ht="17.399999999999999" customHeight="1" x14ac:dyDescent="0.3">
      <c r="A18" s="134"/>
      <c r="B18" s="100"/>
      <c r="C18" s="100"/>
      <c r="D18" s="40" t="s">
        <v>94</v>
      </c>
      <c r="E18" s="109"/>
      <c r="F18" s="100"/>
      <c r="G18" s="100"/>
      <c r="H18" s="103"/>
    </row>
    <row r="19" spans="1:8" x14ac:dyDescent="0.3">
      <c r="A19" s="134"/>
      <c r="B19" s="101"/>
      <c r="C19" s="101"/>
      <c r="D19" s="40" t="s">
        <v>80</v>
      </c>
      <c r="E19" s="110"/>
      <c r="F19" s="101"/>
      <c r="G19" s="101"/>
      <c r="H19" s="104"/>
    </row>
    <row r="20" spans="1:8" ht="17.399999999999999" customHeight="1" x14ac:dyDescent="0.3">
      <c r="A20" s="134"/>
      <c r="B20" s="99">
        <v>4000</v>
      </c>
      <c r="C20" s="99" t="s">
        <v>91</v>
      </c>
      <c r="D20" s="33" t="s">
        <v>95</v>
      </c>
      <c r="E20" s="108">
        <f>ROUND((B20*211)+((B20*211)*2/3),-2)/100000</f>
        <v>14.067</v>
      </c>
      <c r="F20" s="99">
        <v>4</v>
      </c>
      <c r="G20" s="99" t="s">
        <v>134</v>
      </c>
      <c r="H20" s="102" t="s">
        <v>198</v>
      </c>
    </row>
    <row r="21" spans="1:8" ht="17.399999999999999" customHeight="1" x14ac:dyDescent="0.3">
      <c r="A21" s="134"/>
      <c r="B21" s="100"/>
      <c r="C21" s="100"/>
      <c r="D21" s="33" t="s">
        <v>96</v>
      </c>
      <c r="E21" s="109"/>
      <c r="F21" s="100"/>
      <c r="G21" s="100"/>
      <c r="H21" s="103"/>
    </row>
    <row r="22" spans="1:8" ht="17.399999999999999" customHeight="1" x14ac:dyDescent="0.3">
      <c r="A22" s="134"/>
      <c r="B22" s="100"/>
      <c r="C22" s="100"/>
      <c r="D22" s="33" t="s">
        <v>97</v>
      </c>
      <c r="E22" s="109"/>
      <c r="F22" s="100"/>
      <c r="G22" s="100"/>
      <c r="H22" s="103"/>
    </row>
    <row r="23" spans="1:8" ht="17.399999999999999" customHeight="1" x14ac:dyDescent="0.3">
      <c r="A23" s="134"/>
      <c r="B23" s="101"/>
      <c r="C23" s="101"/>
      <c r="D23" s="33" t="s">
        <v>98</v>
      </c>
      <c r="E23" s="110"/>
      <c r="F23" s="101"/>
      <c r="G23" s="101"/>
      <c r="H23" s="104"/>
    </row>
    <row r="24" spans="1:8" ht="17.399999999999999" customHeight="1" x14ac:dyDescent="0.3">
      <c r="A24" s="134"/>
      <c r="B24" s="99">
        <v>4000</v>
      </c>
      <c r="C24" s="99" t="s">
        <v>91</v>
      </c>
      <c r="D24" s="33" t="s">
        <v>99</v>
      </c>
      <c r="E24" s="108">
        <f>ROUND((B24*211)+((B24*211)*2/3),-2)/100000</f>
        <v>14.067</v>
      </c>
      <c r="F24" s="99">
        <v>5</v>
      </c>
      <c r="G24" s="99" t="s">
        <v>134</v>
      </c>
      <c r="H24" s="102" t="s">
        <v>199</v>
      </c>
    </row>
    <row r="25" spans="1:8" ht="17.399999999999999" customHeight="1" x14ac:dyDescent="0.3">
      <c r="A25" s="134"/>
      <c r="B25" s="100"/>
      <c r="C25" s="100"/>
      <c r="D25" s="33" t="s">
        <v>100</v>
      </c>
      <c r="E25" s="109"/>
      <c r="F25" s="100"/>
      <c r="G25" s="100"/>
      <c r="H25" s="103"/>
    </row>
    <row r="26" spans="1:8" ht="17.399999999999999" customHeight="1" x14ac:dyDescent="0.3">
      <c r="A26" s="134"/>
      <c r="B26" s="100"/>
      <c r="C26" s="100"/>
      <c r="D26" s="33" t="s">
        <v>101</v>
      </c>
      <c r="E26" s="109"/>
      <c r="F26" s="100"/>
      <c r="G26" s="100"/>
      <c r="H26" s="103"/>
    </row>
    <row r="27" spans="1:8" ht="17.399999999999999" customHeight="1" x14ac:dyDescent="0.3">
      <c r="A27" s="134"/>
      <c r="B27" s="101"/>
      <c r="C27" s="101"/>
      <c r="D27" s="33" t="s">
        <v>102</v>
      </c>
      <c r="E27" s="110"/>
      <c r="F27" s="101"/>
      <c r="G27" s="101"/>
      <c r="H27" s="104"/>
    </row>
    <row r="28" spans="1:8" ht="17.399999999999999" customHeight="1" x14ac:dyDescent="0.3">
      <c r="A28" s="134"/>
      <c r="B28" s="99">
        <v>4000</v>
      </c>
      <c r="C28" s="99" t="s">
        <v>91</v>
      </c>
      <c r="D28" s="33" t="s">
        <v>103</v>
      </c>
      <c r="E28" s="108">
        <f>ROUND((B28*211)+((B28*211)*2/3),-2)/100000</f>
        <v>14.067</v>
      </c>
      <c r="F28" s="99">
        <v>6</v>
      </c>
      <c r="G28" s="99" t="s">
        <v>134</v>
      </c>
      <c r="H28" s="102" t="s">
        <v>200</v>
      </c>
    </row>
    <row r="29" spans="1:8" ht="17.399999999999999" customHeight="1" x14ac:dyDescent="0.3">
      <c r="A29" s="134"/>
      <c r="B29" s="100"/>
      <c r="C29" s="100"/>
      <c r="D29" s="33" t="s">
        <v>71</v>
      </c>
      <c r="E29" s="109"/>
      <c r="F29" s="100"/>
      <c r="G29" s="100"/>
      <c r="H29" s="103"/>
    </row>
    <row r="30" spans="1:8" ht="17.399999999999999" customHeight="1" x14ac:dyDescent="0.3">
      <c r="A30" s="134"/>
      <c r="B30" s="100"/>
      <c r="C30" s="100"/>
      <c r="D30" s="33" t="s">
        <v>92</v>
      </c>
      <c r="E30" s="109"/>
      <c r="F30" s="100"/>
      <c r="G30" s="100"/>
      <c r="H30" s="103"/>
    </row>
    <row r="31" spans="1:8" ht="17.399999999999999" customHeight="1" x14ac:dyDescent="0.3">
      <c r="A31" s="134"/>
      <c r="B31" s="101"/>
      <c r="C31" s="101"/>
      <c r="D31" s="33" t="s">
        <v>104</v>
      </c>
      <c r="E31" s="110"/>
      <c r="F31" s="101"/>
      <c r="G31" s="101"/>
      <c r="H31" s="104"/>
    </row>
    <row r="32" spans="1:8" ht="17.399999999999999" customHeight="1" x14ac:dyDescent="0.3">
      <c r="A32" s="134"/>
      <c r="B32" s="99">
        <v>4000</v>
      </c>
      <c r="C32" s="99" t="s">
        <v>91</v>
      </c>
      <c r="D32" s="33" t="s">
        <v>105</v>
      </c>
      <c r="E32" s="108">
        <f>ROUND((B32*211)+((B32*211)*2/3),-2)/100000</f>
        <v>14.067</v>
      </c>
      <c r="F32" s="99">
        <v>7</v>
      </c>
      <c r="G32" s="99" t="s">
        <v>134</v>
      </c>
      <c r="H32" s="102" t="s">
        <v>201</v>
      </c>
    </row>
    <row r="33" spans="1:8" ht="17.399999999999999" customHeight="1" x14ac:dyDescent="0.3">
      <c r="A33" s="134"/>
      <c r="B33" s="100"/>
      <c r="C33" s="100"/>
      <c r="D33" s="33" t="s">
        <v>106</v>
      </c>
      <c r="E33" s="109"/>
      <c r="F33" s="100"/>
      <c r="G33" s="100"/>
      <c r="H33" s="103"/>
    </row>
    <row r="34" spans="1:8" ht="17.399999999999999" customHeight="1" x14ac:dyDescent="0.3">
      <c r="A34" s="134"/>
      <c r="B34" s="100"/>
      <c r="C34" s="100"/>
      <c r="D34" s="33" t="s">
        <v>107</v>
      </c>
      <c r="E34" s="109"/>
      <c r="F34" s="100"/>
      <c r="G34" s="100"/>
      <c r="H34" s="103"/>
    </row>
    <row r="35" spans="1:8" ht="17.399999999999999" customHeight="1" x14ac:dyDescent="0.3">
      <c r="A35" s="135"/>
      <c r="B35" s="101"/>
      <c r="C35" s="101"/>
      <c r="D35" s="33" t="s">
        <v>108</v>
      </c>
      <c r="E35" s="110"/>
      <c r="F35" s="101"/>
      <c r="G35" s="101"/>
      <c r="H35" s="104"/>
    </row>
    <row r="36" spans="1:8" x14ac:dyDescent="0.3">
      <c r="A36" s="117" t="s">
        <v>15</v>
      </c>
      <c r="B36" s="99">
        <v>4000</v>
      </c>
      <c r="C36" s="99" t="s">
        <v>16</v>
      </c>
      <c r="D36" s="33" t="s">
        <v>71</v>
      </c>
      <c r="E36" s="108">
        <f>ROUND((B36*211)+((B36*211)*2/3),-2)/100000</f>
        <v>14.067</v>
      </c>
      <c r="F36" s="111">
        <v>1</v>
      </c>
      <c r="G36" s="99" t="s">
        <v>134</v>
      </c>
      <c r="H36" s="96" t="s">
        <v>202</v>
      </c>
    </row>
    <row r="37" spans="1:8" x14ac:dyDescent="0.3">
      <c r="A37" s="117"/>
      <c r="B37" s="100"/>
      <c r="C37" s="100"/>
      <c r="D37" s="33" t="s">
        <v>72</v>
      </c>
      <c r="E37" s="109"/>
      <c r="F37" s="112"/>
      <c r="G37" s="100"/>
      <c r="H37" s="97"/>
    </row>
    <row r="38" spans="1:8" x14ac:dyDescent="0.3">
      <c r="A38" s="117"/>
      <c r="B38" s="100"/>
      <c r="C38" s="100"/>
      <c r="D38" s="33" t="s">
        <v>73</v>
      </c>
      <c r="E38" s="109"/>
      <c r="F38" s="112"/>
      <c r="G38" s="100"/>
      <c r="H38" s="97"/>
    </row>
    <row r="39" spans="1:8" x14ac:dyDescent="0.3">
      <c r="A39" s="117"/>
      <c r="B39" s="101"/>
      <c r="C39" s="101"/>
      <c r="D39" s="33" t="s">
        <v>74</v>
      </c>
      <c r="E39" s="110"/>
      <c r="F39" s="113"/>
      <c r="G39" s="101"/>
      <c r="H39" s="98"/>
    </row>
    <row r="40" spans="1:8" x14ac:dyDescent="0.3">
      <c r="A40" s="117"/>
      <c r="B40" s="99">
        <v>4000</v>
      </c>
      <c r="C40" s="99" t="s">
        <v>16</v>
      </c>
      <c r="D40" s="40" t="s">
        <v>75</v>
      </c>
      <c r="E40" s="108">
        <f>ROUND((B40*211)+((B40*211)*2/3),-2)/100000</f>
        <v>14.067</v>
      </c>
      <c r="F40" s="111">
        <v>2</v>
      </c>
      <c r="G40" s="99" t="s">
        <v>134</v>
      </c>
      <c r="H40" s="96" t="s">
        <v>203</v>
      </c>
    </row>
    <row r="41" spans="1:8" x14ac:dyDescent="0.3">
      <c r="A41" s="117"/>
      <c r="B41" s="100"/>
      <c r="C41" s="100"/>
      <c r="D41" s="40" t="s">
        <v>76</v>
      </c>
      <c r="E41" s="109"/>
      <c r="F41" s="112"/>
      <c r="G41" s="100"/>
      <c r="H41" s="97"/>
    </row>
    <row r="42" spans="1:8" x14ac:dyDescent="0.3">
      <c r="A42" s="117"/>
      <c r="B42" s="100"/>
      <c r="C42" s="100"/>
      <c r="D42" s="40" t="s">
        <v>77</v>
      </c>
      <c r="E42" s="109"/>
      <c r="F42" s="112"/>
      <c r="G42" s="100"/>
      <c r="H42" s="97"/>
    </row>
    <row r="43" spans="1:8" x14ac:dyDescent="0.3">
      <c r="A43" s="117"/>
      <c r="B43" s="101"/>
      <c r="C43" s="101"/>
      <c r="D43" s="40" t="s">
        <v>78</v>
      </c>
      <c r="E43" s="110"/>
      <c r="F43" s="113"/>
      <c r="G43" s="101"/>
      <c r="H43" s="98"/>
    </row>
    <row r="44" spans="1:8" x14ac:dyDescent="0.3">
      <c r="A44" s="117"/>
      <c r="B44" s="99">
        <v>4000</v>
      </c>
      <c r="C44" s="99" t="s">
        <v>16</v>
      </c>
      <c r="D44" s="39" t="s">
        <v>79</v>
      </c>
      <c r="E44" s="108">
        <f>ROUND((B44*211)+((B44*211)*2/3),-2)/100000</f>
        <v>14.067</v>
      </c>
      <c r="F44" s="111">
        <v>10</v>
      </c>
      <c r="G44" s="99" t="s">
        <v>134</v>
      </c>
      <c r="H44" s="96" t="s">
        <v>204</v>
      </c>
    </row>
    <row r="45" spans="1:8" x14ac:dyDescent="0.3">
      <c r="A45" s="117"/>
      <c r="B45" s="100"/>
      <c r="C45" s="100"/>
      <c r="D45" s="39" t="s">
        <v>80</v>
      </c>
      <c r="E45" s="109"/>
      <c r="F45" s="112"/>
      <c r="G45" s="100"/>
      <c r="H45" s="97"/>
    </row>
    <row r="46" spans="1:8" x14ac:dyDescent="0.3">
      <c r="A46" s="117"/>
      <c r="B46" s="100"/>
      <c r="C46" s="100"/>
      <c r="D46" s="39" t="s">
        <v>81</v>
      </c>
      <c r="E46" s="109"/>
      <c r="F46" s="112"/>
      <c r="G46" s="100"/>
      <c r="H46" s="97"/>
    </row>
    <row r="47" spans="1:8" x14ac:dyDescent="0.3">
      <c r="A47" s="117"/>
      <c r="B47" s="101"/>
      <c r="C47" s="101"/>
      <c r="D47" s="39" t="s">
        <v>82</v>
      </c>
      <c r="E47" s="110"/>
      <c r="F47" s="113"/>
      <c r="G47" s="101"/>
      <c r="H47" s="98"/>
    </row>
    <row r="48" spans="1:8" x14ac:dyDescent="0.3">
      <c r="A48" s="117"/>
      <c r="B48" s="99">
        <v>4000</v>
      </c>
      <c r="C48" s="99" t="s">
        <v>16</v>
      </c>
      <c r="D48" s="39" t="s">
        <v>83</v>
      </c>
      <c r="E48" s="108">
        <f>ROUND((B48*211)+((B48*211)*2/3),-2)/100000</f>
        <v>14.067</v>
      </c>
      <c r="F48" s="111">
        <v>11</v>
      </c>
      <c r="G48" s="99" t="s">
        <v>134</v>
      </c>
      <c r="H48" s="96" t="s">
        <v>205</v>
      </c>
    </row>
    <row r="49" spans="1:8" x14ac:dyDescent="0.3">
      <c r="A49" s="117"/>
      <c r="B49" s="100"/>
      <c r="C49" s="100"/>
      <c r="D49" s="39" t="s">
        <v>84</v>
      </c>
      <c r="E49" s="109"/>
      <c r="F49" s="112"/>
      <c r="G49" s="100"/>
      <c r="H49" s="97"/>
    </row>
    <row r="50" spans="1:8" x14ac:dyDescent="0.3">
      <c r="A50" s="117"/>
      <c r="B50" s="100"/>
      <c r="C50" s="100"/>
      <c r="D50" s="39" t="s">
        <v>85</v>
      </c>
      <c r="E50" s="109"/>
      <c r="F50" s="112"/>
      <c r="G50" s="100"/>
      <c r="H50" s="97"/>
    </row>
    <row r="51" spans="1:8" x14ac:dyDescent="0.3">
      <c r="A51" s="117"/>
      <c r="B51" s="101"/>
      <c r="C51" s="101"/>
      <c r="D51" s="39" t="s">
        <v>86</v>
      </c>
      <c r="E51" s="110"/>
      <c r="F51" s="113"/>
      <c r="G51" s="101"/>
      <c r="H51" s="98"/>
    </row>
    <row r="52" spans="1:8" x14ac:dyDescent="0.3">
      <c r="A52" s="117"/>
      <c r="B52" s="99">
        <v>4000</v>
      </c>
      <c r="C52" s="99" t="s">
        <v>16</v>
      </c>
      <c r="D52" s="39" t="s">
        <v>87</v>
      </c>
      <c r="E52" s="108">
        <f>ROUND((B52*211)+((B52*211)*2/3),-2)/100000</f>
        <v>14.067</v>
      </c>
      <c r="F52" s="111">
        <v>12</v>
      </c>
      <c r="G52" s="99" t="s">
        <v>134</v>
      </c>
      <c r="H52" s="96" t="s">
        <v>206</v>
      </c>
    </row>
    <row r="53" spans="1:8" x14ac:dyDescent="0.3">
      <c r="A53" s="117"/>
      <c r="B53" s="100"/>
      <c r="C53" s="100"/>
      <c r="D53" s="39" t="s">
        <v>88</v>
      </c>
      <c r="E53" s="109"/>
      <c r="F53" s="112"/>
      <c r="G53" s="100"/>
      <c r="H53" s="97"/>
    </row>
    <row r="54" spans="1:8" x14ac:dyDescent="0.3">
      <c r="A54" s="117"/>
      <c r="B54" s="100"/>
      <c r="C54" s="100"/>
      <c r="D54" s="39" t="s">
        <v>89</v>
      </c>
      <c r="E54" s="109"/>
      <c r="F54" s="112"/>
      <c r="G54" s="100"/>
      <c r="H54" s="97"/>
    </row>
    <row r="55" spans="1:8" x14ac:dyDescent="0.3">
      <c r="A55" s="117"/>
      <c r="B55" s="101"/>
      <c r="C55" s="101"/>
      <c r="D55" s="39" t="s">
        <v>90</v>
      </c>
      <c r="E55" s="110"/>
      <c r="F55" s="113"/>
      <c r="G55" s="101"/>
      <c r="H55" s="98"/>
    </row>
    <row r="56" spans="1:8" x14ac:dyDescent="0.3">
      <c r="A56" s="114" t="s">
        <v>133</v>
      </c>
      <c r="B56" s="115"/>
      <c r="C56" s="115"/>
      <c r="D56" s="115"/>
      <c r="E56" s="115"/>
      <c r="F56" s="115"/>
      <c r="G56" s="115"/>
      <c r="H56" s="116"/>
    </row>
    <row r="57" spans="1:8" x14ac:dyDescent="0.3">
      <c r="A57" s="117" t="s">
        <v>46</v>
      </c>
      <c r="B57" s="105">
        <v>3000</v>
      </c>
      <c r="C57" s="99" t="s">
        <v>52</v>
      </c>
      <c r="D57" s="33" t="s">
        <v>116</v>
      </c>
      <c r="E57" s="108">
        <f>((B57*211)+((B57*211)*2/3))/100000</f>
        <v>10.55</v>
      </c>
      <c r="F57" s="105">
        <v>20</v>
      </c>
      <c r="G57" s="105" t="s">
        <v>134</v>
      </c>
      <c r="H57" s="96" t="s">
        <v>207</v>
      </c>
    </row>
    <row r="58" spans="1:8" x14ac:dyDescent="0.3">
      <c r="A58" s="117"/>
      <c r="B58" s="106"/>
      <c r="C58" s="100"/>
      <c r="D58" s="33" t="s">
        <v>117</v>
      </c>
      <c r="E58" s="109"/>
      <c r="F58" s="106"/>
      <c r="G58" s="106"/>
      <c r="H58" s="97"/>
    </row>
    <row r="59" spans="1:8" x14ac:dyDescent="0.3">
      <c r="A59" s="117"/>
      <c r="B59" s="107"/>
      <c r="C59" s="101"/>
      <c r="D59" s="33" t="s">
        <v>118</v>
      </c>
      <c r="E59" s="110"/>
      <c r="F59" s="107"/>
      <c r="G59" s="107"/>
      <c r="H59" s="98"/>
    </row>
    <row r="60" spans="1:8" ht="28.8" x14ac:dyDescent="0.3">
      <c r="A60" s="117"/>
      <c r="B60" s="105">
        <v>3000</v>
      </c>
      <c r="C60" s="99" t="s">
        <v>52</v>
      </c>
      <c r="D60" s="27" t="s">
        <v>119</v>
      </c>
      <c r="E60" s="108">
        <f>ROUND((B60*211)+((B60*211)*2/3),-2)/100000</f>
        <v>10.55</v>
      </c>
      <c r="F60" s="105">
        <v>21</v>
      </c>
      <c r="G60" s="105" t="s">
        <v>134</v>
      </c>
      <c r="H60" s="96" t="s">
        <v>208</v>
      </c>
    </row>
    <row r="61" spans="1:8" x14ac:dyDescent="0.3">
      <c r="A61" s="117"/>
      <c r="B61" s="106"/>
      <c r="C61" s="100"/>
      <c r="D61" s="33" t="s">
        <v>120</v>
      </c>
      <c r="E61" s="109"/>
      <c r="F61" s="106"/>
      <c r="G61" s="106"/>
      <c r="H61" s="97"/>
    </row>
    <row r="62" spans="1:8" x14ac:dyDescent="0.3">
      <c r="A62" s="117"/>
      <c r="B62" s="107"/>
      <c r="C62" s="101"/>
      <c r="D62" s="33" t="s">
        <v>121</v>
      </c>
      <c r="E62" s="110"/>
      <c r="F62" s="107"/>
      <c r="G62" s="107"/>
      <c r="H62" s="98"/>
    </row>
    <row r="63" spans="1:8" x14ac:dyDescent="0.3">
      <c r="A63" s="117"/>
      <c r="B63" s="105">
        <v>4000</v>
      </c>
      <c r="C63" s="99" t="s">
        <v>53</v>
      </c>
      <c r="D63" s="40" t="s">
        <v>109</v>
      </c>
      <c r="E63" s="108">
        <f>ROUND((B63*211)+((B63*211)*2/3),-2)/100000</f>
        <v>14.067</v>
      </c>
      <c r="F63" s="105">
        <v>8</v>
      </c>
      <c r="G63" s="105" t="s">
        <v>134</v>
      </c>
      <c r="H63" s="96" t="s">
        <v>209</v>
      </c>
    </row>
    <row r="64" spans="1:8" x14ac:dyDescent="0.3">
      <c r="A64" s="117"/>
      <c r="B64" s="106"/>
      <c r="C64" s="100"/>
      <c r="D64" s="40" t="s">
        <v>110</v>
      </c>
      <c r="E64" s="109"/>
      <c r="F64" s="106"/>
      <c r="G64" s="106"/>
      <c r="H64" s="97"/>
    </row>
    <row r="65" spans="1:8" ht="28.8" x14ac:dyDescent="0.3">
      <c r="A65" s="117"/>
      <c r="B65" s="106"/>
      <c r="C65" s="100"/>
      <c r="D65" s="45" t="s">
        <v>111</v>
      </c>
      <c r="E65" s="109"/>
      <c r="F65" s="106"/>
      <c r="G65" s="106"/>
      <c r="H65" s="97"/>
    </row>
    <row r="66" spans="1:8" x14ac:dyDescent="0.3">
      <c r="A66" s="117"/>
      <c r="B66" s="107"/>
      <c r="C66" s="101"/>
      <c r="D66" s="33" t="s">
        <v>112</v>
      </c>
      <c r="E66" s="110"/>
      <c r="F66" s="107"/>
      <c r="G66" s="107"/>
      <c r="H66" s="98"/>
    </row>
    <row r="67" spans="1:8" x14ac:dyDescent="0.3">
      <c r="A67" s="117"/>
      <c r="B67" s="105">
        <v>3000</v>
      </c>
      <c r="C67" s="99" t="s">
        <v>53</v>
      </c>
      <c r="D67" s="39" t="s">
        <v>113</v>
      </c>
      <c r="E67" s="108">
        <f>ROUND((B67*211)+((B67*211)*2/3),-2)/100000</f>
        <v>10.55</v>
      </c>
      <c r="F67" s="105">
        <v>9</v>
      </c>
      <c r="G67" s="105" t="s">
        <v>134</v>
      </c>
      <c r="H67" s="96" t="s">
        <v>210</v>
      </c>
    </row>
    <row r="68" spans="1:8" ht="28.8" x14ac:dyDescent="0.3">
      <c r="A68" s="117"/>
      <c r="B68" s="106"/>
      <c r="C68" s="100"/>
      <c r="D68" s="29" t="s">
        <v>114</v>
      </c>
      <c r="E68" s="109"/>
      <c r="F68" s="106"/>
      <c r="G68" s="106"/>
      <c r="H68" s="97"/>
    </row>
    <row r="69" spans="1:8" x14ac:dyDescent="0.3">
      <c r="A69" s="117"/>
      <c r="B69" s="107"/>
      <c r="C69" s="101"/>
      <c r="D69" s="39" t="s">
        <v>115</v>
      </c>
      <c r="E69" s="110"/>
      <c r="F69" s="107"/>
      <c r="G69" s="107"/>
      <c r="H69" s="98"/>
    </row>
    <row r="70" spans="1:8" x14ac:dyDescent="0.3">
      <c r="A70" s="117" t="s">
        <v>21</v>
      </c>
      <c r="B70" s="44">
        <v>2300</v>
      </c>
      <c r="C70" s="32" t="s">
        <v>126</v>
      </c>
      <c r="D70" s="27" t="s">
        <v>127</v>
      </c>
      <c r="E70" s="41">
        <f>ROUND((B70*211)+((B70*211)*2/3),-2)/100000</f>
        <v>8.0879999999999992</v>
      </c>
      <c r="F70" s="31">
        <v>18</v>
      </c>
      <c r="G70" s="31" t="s">
        <v>134</v>
      </c>
      <c r="H70" s="58" t="s">
        <v>211</v>
      </c>
    </row>
    <row r="71" spans="1:8" x14ac:dyDescent="0.3">
      <c r="A71" s="117"/>
      <c r="B71" s="105">
        <v>4000</v>
      </c>
      <c r="C71" s="99" t="s">
        <v>54</v>
      </c>
      <c r="D71" s="33" t="s">
        <v>122</v>
      </c>
      <c r="E71" s="108">
        <f>ROUND((B71*211)+((B71*211)*2/3),-2)/100000</f>
        <v>14.067</v>
      </c>
      <c r="F71" s="105">
        <v>19</v>
      </c>
      <c r="G71" s="105" t="s">
        <v>134</v>
      </c>
      <c r="H71" s="96" t="s">
        <v>212</v>
      </c>
    </row>
    <row r="72" spans="1:8" x14ac:dyDescent="0.3">
      <c r="A72" s="117"/>
      <c r="B72" s="106"/>
      <c r="C72" s="100"/>
      <c r="D72" s="33" t="s">
        <v>123</v>
      </c>
      <c r="E72" s="109"/>
      <c r="F72" s="106"/>
      <c r="G72" s="106"/>
      <c r="H72" s="97"/>
    </row>
    <row r="73" spans="1:8" x14ac:dyDescent="0.3">
      <c r="A73" s="117"/>
      <c r="B73" s="106"/>
      <c r="C73" s="100"/>
      <c r="D73" s="33" t="s">
        <v>124</v>
      </c>
      <c r="E73" s="109"/>
      <c r="F73" s="106"/>
      <c r="G73" s="106"/>
      <c r="H73" s="97"/>
    </row>
    <row r="74" spans="1:8" x14ac:dyDescent="0.3">
      <c r="A74" s="117"/>
      <c r="B74" s="107"/>
      <c r="C74" s="101"/>
      <c r="D74" s="33" t="s">
        <v>125</v>
      </c>
      <c r="E74" s="110"/>
      <c r="F74" s="107"/>
      <c r="G74" s="107"/>
      <c r="H74" s="98"/>
    </row>
    <row r="75" spans="1:8" x14ac:dyDescent="0.3">
      <c r="B75" s="11">
        <f>SUM(B9:B74)</f>
        <v>65300</v>
      </c>
      <c r="E75" s="35">
        <f>SUM(E9:E74)</f>
        <v>229.64300000000009</v>
      </c>
      <c r="F75" s="36"/>
    </row>
    <row r="76" spans="1:8" x14ac:dyDescent="0.3">
      <c r="B76" s="13">
        <f>B3*100</f>
        <v>65300</v>
      </c>
      <c r="E76" s="14">
        <f>E4/100000</f>
        <v>229.63833333333335</v>
      </c>
      <c r="F76" s="36"/>
    </row>
    <row r="77" spans="1:8" x14ac:dyDescent="0.3">
      <c r="A77" s="15" t="s">
        <v>23</v>
      </c>
      <c r="C77" s="16">
        <f>E2/100000</f>
        <v>137.78299999999999</v>
      </c>
      <c r="D77" s="17" t="s">
        <v>24</v>
      </c>
      <c r="F77" s="36"/>
    </row>
    <row r="78" spans="1:8" x14ac:dyDescent="0.3">
      <c r="A78" s="15" t="s">
        <v>25</v>
      </c>
      <c r="C78" s="16">
        <f>E3/100000</f>
        <v>91.855333333333334</v>
      </c>
      <c r="D78" s="17" t="s">
        <v>24</v>
      </c>
      <c r="F78" s="36"/>
    </row>
    <row r="79" spans="1:8" x14ac:dyDescent="0.3">
      <c r="A79" s="17" t="s">
        <v>56</v>
      </c>
      <c r="F79" s="36"/>
    </row>
    <row r="80" spans="1:8" x14ac:dyDescent="0.3">
      <c r="F80" s="36"/>
    </row>
    <row r="81" spans="1:7" x14ac:dyDescent="0.3">
      <c r="F81" s="36"/>
    </row>
    <row r="82" spans="1:7" x14ac:dyDescent="0.3">
      <c r="F82" s="36"/>
    </row>
    <row r="83" spans="1:7" x14ac:dyDescent="0.3">
      <c r="F83" s="36"/>
    </row>
    <row r="84" spans="1:7" x14ac:dyDescent="0.3">
      <c r="E84" s="35"/>
      <c r="F84" s="36"/>
    </row>
    <row r="85" spans="1:7" x14ac:dyDescent="0.3">
      <c r="A85" s="12"/>
      <c r="B85" s="12"/>
      <c r="F85" s="36"/>
    </row>
    <row r="86" spans="1:7" x14ac:dyDescent="0.3">
      <c r="A86" s="12"/>
      <c r="B86" s="12"/>
      <c r="F86" s="36"/>
    </row>
    <row r="87" spans="1:7" x14ac:dyDescent="0.3">
      <c r="A87" s="12"/>
      <c r="B87" s="12"/>
      <c r="F87" s="36"/>
    </row>
    <row r="88" spans="1:7" x14ac:dyDescent="0.3">
      <c r="A88" s="12"/>
      <c r="B88" s="12"/>
      <c r="F88" s="36"/>
    </row>
    <row r="89" spans="1:7" x14ac:dyDescent="0.3">
      <c r="A89" s="12"/>
      <c r="B89" s="12"/>
      <c r="F89" s="36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36"/>
      <c r="G92" s="12"/>
    </row>
    <row r="93" spans="1:7" x14ac:dyDescent="0.3">
      <c r="A93" s="12"/>
      <c r="B93" s="12"/>
      <c r="F93" s="36"/>
      <c r="G93" s="12"/>
    </row>
    <row r="94" spans="1:7" x14ac:dyDescent="0.3">
      <c r="A94" s="12"/>
      <c r="B94" s="12"/>
      <c r="F94" s="36"/>
      <c r="G94" s="12"/>
    </row>
    <row r="95" spans="1:7" x14ac:dyDescent="0.3">
      <c r="A95" s="12"/>
      <c r="B95" s="12"/>
      <c r="F95" s="36"/>
      <c r="G95" s="12"/>
    </row>
    <row r="96" spans="1:7" x14ac:dyDescent="0.3">
      <c r="A96" s="12"/>
      <c r="B96" s="12"/>
      <c r="F96" s="36"/>
      <c r="G96" s="12"/>
    </row>
    <row r="97" spans="1:7" x14ac:dyDescent="0.3">
      <c r="A97" s="12"/>
      <c r="B97" s="12"/>
      <c r="F97" s="36"/>
      <c r="G97" s="12"/>
    </row>
    <row r="98" spans="1:7" x14ac:dyDescent="0.3">
      <c r="A98" s="12"/>
      <c r="B98" s="12"/>
      <c r="F98" s="36"/>
      <c r="G98" s="12"/>
    </row>
    <row r="99" spans="1:7" x14ac:dyDescent="0.3">
      <c r="A99" s="12"/>
      <c r="B99" s="12"/>
      <c r="F99" s="36"/>
      <c r="G99" s="12"/>
    </row>
    <row r="100" spans="1:7" x14ac:dyDescent="0.3">
      <c r="A100" s="12"/>
      <c r="B100" s="12"/>
      <c r="F100" s="36"/>
      <c r="G100" s="12"/>
    </row>
    <row r="101" spans="1:7" x14ac:dyDescent="0.3">
      <c r="A101" s="12"/>
      <c r="B101" s="12"/>
      <c r="F101" s="36"/>
      <c r="G101" s="12"/>
    </row>
    <row r="102" spans="1:7" x14ac:dyDescent="0.3">
      <c r="A102" s="12"/>
      <c r="B102" s="12"/>
      <c r="F102" s="36"/>
      <c r="G102" s="12"/>
    </row>
    <row r="103" spans="1:7" x14ac:dyDescent="0.3">
      <c r="A103" s="12"/>
      <c r="B103" s="12"/>
      <c r="F103" s="36"/>
      <c r="G103" s="12"/>
    </row>
    <row r="104" spans="1:7" x14ac:dyDescent="0.3">
      <c r="A104" s="12"/>
      <c r="B104" s="12"/>
      <c r="F104" s="36"/>
      <c r="G104" s="12"/>
    </row>
    <row r="105" spans="1:7" x14ac:dyDescent="0.3">
      <c r="A105" s="12"/>
      <c r="B105" s="12"/>
      <c r="F105" s="36"/>
      <c r="G105" s="12"/>
    </row>
    <row r="106" spans="1:7" x14ac:dyDescent="0.3">
      <c r="A106" s="12"/>
      <c r="B106" s="12"/>
      <c r="F106" s="36"/>
      <c r="G106" s="12"/>
    </row>
    <row r="107" spans="1:7" x14ac:dyDescent="0.3">
      <c r="A107" s="12"/>
      <c r="B107" s="12"/>
      <c r="F107" s="36"/>
      <c r="G107" s="12"/>
    </row>
    <row r="108" spans="1:7" x14ac:dyDescent="0.3">
      <c r="A108" s="12"/>
      <c r="B108" s="12"/>
      <c r="F108" s="36"/>
      <c r="G108" s="12"/>
    </row>
    <row r="109" spans="1:7" x14ac:dyDescent="0.3">
      <c r="A109" s="12"/>
      <c r="B109" s="12"/>
      <c r="F109" s="36"/>
      <c r="G109" s="12"/>
    </row>
    <row r="110" spans="1:7" x14ac:dyDescent="0.3">
      <c r="A110" s="12"/>
      <c r="B110" s="12"/>
      <c r="F110" s="36"/>
      <c r="G110" s="12"/>
    </row>
    <row r="111" spans="1:7" x14ac:dyDescent="0.3">
      <c r="A111" s="12"/>
      <c r="B111" s="12"/>
      <c r="F111" s="36"/>
      <c r="G111" s="12"/>
    </row>
    <row r="112" spans="1:7" x14ac:dyDescent="0.3">
      <c r="A112" s="12"/>
      <c r="B112" s="12"/>
      <c r="F112" s="36"/>
      <c r="G112" s="12"/>
    </row>
    <row r="113" spans="1:7" x14ac:dyDescent="0.3">
      <c r="A113" s="12"/>
      <c r="B113" s="12"/>
      <c r="F113" s="36"/>
      <c r="G113" s="12"/>
    </row>
    <row r="114" spans="1:7" x14ac:dyDescent="0.3">
      <c r="A114" s="12"/>
      <c r="B114" s="12"/>
      <c r="F114" s="36"/>
      <c r="G114" s="12"/>
    </row>
    <row r="115" spans="1:7" x14ac:dyDescent="0.3">
      <c r="A115" s="12"/>
      <c r="B115" s="12"/>
      <c r="F115" s="36"/>
      <c r="G115" s="12"/>
    </row>
    <row r="116" spans="1:7" x14ac:dyDescent="0.3">
      <c r="A116" s="12"/>
      <c r="B116" s="12"/>
      <c r="F116" s="36"/>
      <c r="G116" s="12"/>
    </row>
    <row r="117" spans="1:7" x14ac:dyDescent="0.3">
      <c r="A117" s="12"/>
      <c r="B117" s="12"/>
      <c r="F117" s="36"/>
      <c r="G117" s="12"/>
    </row>
    <row r="118" spans="1:7" x14ac:dyDescent="0.3">
      <c r="A118" s="12"/>
      <c r="B118" s="12"/>
      <c r="F118" s="36"/>
      <c r="G118" s="12"/>
    </row>
    <row r="119" spans="1:7" x14ac:dyDescent="0.3">
      <c r="A119" s="12"/>
      <c r="B119" s="12"/>
      <c r="F119" s="36"/>
      <c r="G119" s="12"/>
    </row>
    <row r="120" spans="1:7" x14ac:dyDescent="0.3">
      <c r="A120" s="12"/>
      <c r="B120" s="12"/>
      <c r="F120" s="36"/>
      <c r="G120" s="12"/>
    </row>
    <row r="121" spans="1:7" x14ac:dyDescent="0.3">
      <c r="A121" s="12"/>
      <c r="B121" s="12"/>
      <c r="F121" s="36"/>
      <c r="G121" s="12"/>
    </row>
    <row r="122" spans="1:7" x14ac:dyDescent="0.3">
      <c r="A122" s="12"/>
      <c r="B122" s="12"/>
      <c r="F122" s="36"/>
      <c r="G122" s="12"/>
    </row>
    <row r="123" spans="1:7" x14ac:dyDescent="0.3">
      <c r="A123" s="12"/>
      <c r="B123" s="12"/>
      <c r="F123" s="36"/>
      <c r="G123" s="12"/>
    </row>
    <row r="124" spans="1:7" x14ac:dyDescent="0.3">
      <c r="A124" s="12"/>
      <c r="B124" s="12"/>
      <c r="F124" s="36"/>
      <c r="G124" s="12"/>
    </row>
    <row r="125" spans="1:7" x14ac:dyDescent="0.3">
      <c r="A125" s="12"/>
      <c r="B125" s="12"/>
      <c r="F125" s="36"/>
      <c r="G125" s="12"/>
    </row>
    <row r="126" spans="1:7" x14ac:dyDescent="0.3">
      <c r="A126" s="12"/>
      <c r="B126" s="12"/>
      <c r="F126" s="36"/>
      <c r="G126" s="12"/>
    </row>
    <row r="127" spans="1:7" x14ac:dyDescent="0.3">
      <c r="A127" s="12"/>
      <c r="B127" s="12"/>
      <c r="F127" s="36"/>
      <c r="G127" s="12"/>
    </row>
    <row r="128" spans="1:7" x14ac:dyDescent="0.3">
      <c r="A128" s="12"/>
      <c r="B128" s="12"/>
      <c r="F128" s="36"/>
      <c r="G128" s="12"/>
    </row>
    <row r="129" spans="1:7" x14ac:dyDescent="0.3">
      <c r="A129" s="12"/>
      <c r="B129" s="12"/>
      <c r="F129" s="36"/>
      <c r="G129" s="12"/>
    </row>
    <row r="130" spans="1:7" x14ac:dyDescent="0.3">
      <c r="A130" s="12"/>
      <c r="B130" s="12"/>
      <c r="F130" s="36"/>
      <c r="G130" s="12"/>
    </row>
    <row r="131" spans="1:7" x14ac:dyDescent="0.3">
      <c r="A131" s="12"/>
      <c r="B131" s="12"/>
      <c r="F131" s="36"/>
      <c r="G131" s="12"/>
    </row>
    <row r="132" spans="1:7" x14ac:dyDescent="0.3">
      <c r="A132" s="12"/>
      <c r="B132" s="12"/>
      <c r="F132" s="36"/>
      <c r="G132" s="12"/>
    </row>
    <row r="133" spans="1:7" x14ac:dyDescent="0.3">
      <c r="A133" s="12"/>
      <c r="B133" s="12"/>
      <c r="F133" s="36"/>
      <c r="G133" s="12"/>
    </row>
    <row r="134" spans="1:7" x14ac:dyDescent="0.3">
      <c r="A134" s="12"/>
      <c r="B134" s="12"/>
      <c r="F134" s="18"/>
      <c r="G134" s="12"/>
    </row>
  </sheetData>
  <mergeCells count="106">
    <mergeCell ref="A57:A69"/>
    <mergeCell ref="A70:A74"/>
    <mergeCell ref="B67:B69"/>
    <mergeCell ref="C67:C69"/>
    <mergeCell ref="E67:E69"/>
    <mergeCell ref="F67:F69"/>
    <mergeCell ref="G67:G69"/>
    <mergeCell ref="H67:H69"/>
    <mergeCell ref="B71:B74"/>
    <mergeCell ref="C71:C74"/>
    <mergeCell ref="E71:E74"/>
    <mergeCell ref="F71:F74"/>
    <mergeCell ref="G71:G74"/>
    <mergeCell ref="H71:H74"/>
    <mergeCell ref="B60:B62"/>
    <mergeCell ref="C57:C59"/>
    <mergeCell ref="C60:C62"/>
    <mergeCell ref="E57:E59"/>
    <mergeCell ref="E60:E62"/>
    <mergeCell ref="F57:F59"/>
    <mergeCell ref="G57:G59"/>
    <mergeCell ref="H57:H59"/>
    <mergeCell ref="F60:F62"/>
    <mergeCell ref="G60:G62"/>
    <mergeCell ref="A16:A35"/>
    <mergeCell ref="C36:C39"/>
    <mergeCell ref="C40:C43"/>
    <mergeCell ref="C44:C47"/>
    <mergeCell ref="C48:C51"/>
    <mergeCell ref="C52:C55"/>
    <mergeCell ref="B36:B39"/>
    <mergeCell ref="E36:E39"/>
    <mergeCell ref="B40:B43"/>
    <mergeCell ref="B44:B47"/>
    <mergeCell ref="B48:B51"/>
    <mergeCell ref="B52:B55"/>
    <mergeCell ref="E40:E43"/>
    <mergeCell ref="E44:E47"/>
    <mergeCell ref="E48:E51"/>
    <mergeCell ref="E52:E55"/>
    <mergeCell ref="E16:E19"/>
    <mergeCell ref="E20:E23"/>
    <mergeCell ref="E24:E27"/>
    <mergeCell ref="E28:E31"/>
    <mergeCell ref="E32:E35"/>
    <mergeCell ref="C32:C35"/>
    <mergeCell ref="B20:B23"/>
    <mergeCell ref="H7:H8"/>
    <mergeCell ref="A7:A8"/>
    <mergeCell ref="B7:B8"/>
    <mergeCell ref="C7:C8"/>
    <mergeCell ref="D7:D8"/>
    <mergeCell ref="E7:E8"/>
    <mergeCell ref="F7:F8"/>
    <mergeCell ref="A15:H15"/>
    <mergeCell ref="A9:H9"/>
    <mergeCell ref="A10:A14"/>
    <mergeCell ref="G7:G8"/>
    <mergeCell ref="B57:B59"/>
    <mergeCell ref="G24:G27"/>
    <mergeCell ref="H24:H27"/>
    <mergeCell ref="F28:F31"/>
    <mergeCell ref="G28:G31"/>
    <mergeCell ref="H28:H31"/>
    <mergeCell ref="F16:F19"/>
    <mergeCell ref="G16:G19"/>
    <mergeCell ref="H16:H19"/>
    <mergeCell ref="F20:F23"/>
    <mergeCell ref="G20:G23"/>
    <mergeCell ref="H20:H23"/>
    <mergeCell ref="B24:B27"/>
    <mergeCell ref="B28:B31"/>
    <mergeCell ref="B32:B35"/>
    <mergeCell ref="B16:B19"/>
    <mergeCell ref="C16:C19"/>
    <mergeCell ref="C20:C23"/>
    <mergeCell ref="C24:C27"/>
    <mergeCell ref="C28:C31"/>
    <mergeCell ref="F24:F27"/>
    <mergeCell ref="F32:F35"/>
    <mergeCell ref="A56:H56"/>
    <mergeCell ref="A36:A55"/>
    <mergeCell ref="H60:H62"/>
    <mergeCell ref="G32:G35"/>
    <mergeCell ref="H32:H35"/>
    <mergeCell ref="C63:C66"/>
    <mergeCell ref="B63:B66"/>
    <mergeCell ref="E63:E66"/>
    <mergeCell ref="F63:F66"/>
    <mergeCell ref="G63:G66"/>
    <mergeCell ref="H63:H66"/>
    <mergeCell ref="F36:F39"/>
    <mergeCell ref="F40:F43"/>
    <mergeCell ref="F44:F47"/>
    <mergeCell ref="F48:F51"/>
    <mergeCell ref="F52:F55"/>
    <mergeCell ref="G36:G39"/>
    <mergeCell ref="G40:G43"/>
    <mergeCell ref="G44:G47"/>
    <mergeCell ref="G48:G51"/>
    <mergeCell ref="G52:G55"/>
    <mergeCell ref="H36:H39"/>
    <mergeCell ref="H40:H43"/>
    <mergeCell ref="H44:H47"/>
    <mergeCell ref="H48:H51"/>
    <mergeCell ref="H52:H5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4" workbookViewId="0">
      <selection activeCell="J26" sqref="J26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68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1814600</v>
      </c>
      <c r="F2" s="2"/>
      <c r="G2" s="2"/>
      <c r="H2" s="25"/>
    </row>
    <row r="3" spans="1:12" x14ac:dyDescent="0.3">
      <c r="A3" s="1" t="s">
        <v>1</v>
      </c>
      <c r="B3" s="2">
        <v>86</v>
      </c>
      <c r="C3" s="5"/>
      <c r="D3" s="5" t="s">
        <v>2</v>
      </c>
      <c r="E3" s="7">
        <f>E2*2/3</f>
        <v>1209733.3333333333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3024333.333333333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181459.99999999997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3205793.333333333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 t="s">
        <v>594</v>
      </c>
      <c r="J9" s="19">
        <f>86*14</f>
        <v>1204</v>
      </c>
      <c r="K9" s="19">
        <f>J9*211</f>
        <v>254044</v>
      </c>
      <c r="L9" s="19"/>
    </row>
    <row r="10" spans="1:12" x14ac:dyDescent="0.3">
      <c r="A10" s="131" t="s">
        <v>27</v>
      </c>
      <c r="B10" s="105">
        <v>800</v>
      </c>
      <c r="C10" s="9" t="s">
        <v>373</v>
      </c>
      <c r="D10" s="9" t="s">
        <v>374</v>
      </c>
      <c r="E10" s="144">
        <f>((B10*211)+(B10*211)*2/3)/100000</f>
        <v>2.813333333333333</v>
      </c>
      <c r="F10" s="105">
        <v>3</v>
      </c>
      <c r="G10" s="10" t="s">
        <v>384</v>
      </c>
      <c r="H10" s="96" t="s">
        <v>561</v>
      </c>
      <c r="I10" s="19" t="s">
        <v>595</v>
      </c>
      <c r="J10" s="19">
        <f>86*10</f>
        <v>860</v>
      </c>
      <c r="K10" s="19">
        <f t="shared" ref="K10:K21" si="0">J10*211</f>
        <v>181460</v>
      </c>
    </row>
    <row r="11" spans="1:12" x14ac:dyDescent="0.3">
      <c r="A11" s="131"/>
      <c r="B11" s="106"/>
      <c r="C11" s="9" t="s">
        <v>373</v>
      </c>
      <c r="D11" s="29" t="s">
        <v>375</v>
      </c>
      <c r="E11" s="145"/>
      <c r="F11" s="106"/>
      <c r="G11" s="10" t="s">
        <v>384</v>
      </c>
      <c r="H11" s="97"/>
      <c r="I11" s="19" t="s">
        <v>596</v>
      </c>
      <c r="J11" s="19">
        <f t="shared" ref="J11:J14" si="1">86*10</f>
        <v>860</v>
      </c>
      <c r="K11" s="19">
        <f t="shared" si="0"/>
        <v>181460</v>
      </c>
    </row>
    <row r="12" spans="1:12" x14ac:dyDescent="0.3">
      <c r="A12" s="131"/>
      <c r="B12" s="107"/>
      <c r="C12" s="9" t="s">
        <v>373</v>
      </c>
      <c r="D12" s="29" t="s">
        <v>376</v>
      </c>
      <c r="E12" s="146"/>
      <c r="F12" s="107"/>
      <c r="G12" s="10" t="s">
        <v>384</v>
      </c>
      <c r="H12" s="98"/>
      <c r="I12" s="19" t="s">
        <v>597</v>
      </c>
      <c r="J12" s="19">
        <f t="shared" si="1"/>
        <v>860</v>
      </c>
      <c r="K12" s="19">
        <f t="shared" si="0"/>
        <v>181460</v>
      </c>
    </row>
    <row r="13" spans="1:12" x14ac:dyDescent="0.3">
      <c r="A13" s="131"/>
      <c r="B13" s="80">
        <v>500</v>
      </c>
      <c r="C13" s="30" t="s">
        <v>380</v>
      </c>
      <c r="D13" s="30" t="s">
        <v>381</v>
      </c>
      <c r="E13" s="81">
        <f t="shared" ref="E13:E26" si="2">((B13*211)+(B13*211)*2/3)/100000</f>
        <v>1.7583333333333331</v>
      </c>
      <c r="F13" s="31">
        <v>1</v>
      </c>
      <c r="G13" s="10" t="s">
        <v>384</v>
      </c>
      <c r="H13" s="28" t="s">
        <v>562</v>
      </c>
      <c r="I13" s="19" t="s">
        <v>598</v>
      </c>
      <c r="J13" s="19">
        <f t="shared" si="1"/>
        <v>860</v>
      </c>
      <c r="K13" s="19">
        <f t="shared" si="0"/>
        <v>181460</v>
      </c>
    </row>
    <row r="14" spans="1:12" x14ac:dyDescent="0.3">
      <c r="A14" s="131"/>
      <c r="B14" s="80">
        <v>2600</v>
      </c>
      <c r="C14" s="30" t="s">
        <v>33</v>
      </c>
      <c r="D14" s="30" t="s">
        <v>381</v>
      </c>
      <c r="E14" s="81">
        <f t="shared" si="2"/>
        <v>9.1433333333333326</v>
      </c>
      <c r="F14" s="31">
        <v>2</v>
      </c>
      <c r="G14" s="10" t="s">
        <v>384</v>
      </c>
      <c r="H14" s="28" t="s">
        <v>563</v>
      </c>
      <c r="I14" s="19" t="s">
        <v>599</v>
      </c>
      <c r="J14" s="19">
        <f t="shared" si="1"/>
        <v>860</v>
      </c>
      <c r="K14" s="19">
        <f t="shared" si="0"/>
        <v>181460</v>
      </c>
    </row>
    <row r="15" spans="1:12" ht="14.4" customHeight="1" x14ac:dyDescent="0.3">
      <c r="A15" s="127" t="s">
        <v>13</v>
      </c>
      <c r="B15" s="128"/>
      <c r="C15" s="128"/>
      <c r="D15" s="128"/>
      <c r="E15" s="128"/>
      <c r="F15" s="128"/>
      <c r="G15" s="128"/>
      <c r="H15" s="129"/>
      <c r="I15" s="19" t="s">
        <v>600</v>
      </c>
      <c r="J15" s="19">
        <f>86*5</f>
        <v>430</v>
      </c>
      <c r="K15" s="19">
        <f t="shared" si="0"/>
        <v>90730</v>
      </c>
    </row>
    <row r="16" spans="1:12" x14ac:dyDescent="0.3">
      <c r="A16" s="117" t="s">
        <v>14</v>
      </c>
      <c r="B16" s="99">
        <v>800</v>
      </c>
      <c r="C16" s="29" t="s">
        <v>372</v>
      </c>
      <c r="D16" s="140" t="s">
        <v>299</v>
      </c>
      <c r="E16" s="144">
        <f t="shared" si="2"/>
        <v>2.813333333333333</v>
      </c>
      <c r="F16" s="99">
        <v>4</v>
      </c>
      <c r="G16" s="99" t="s">
        <v>384</v>
      </c>
      <c r="H16" s="102" t="s">
        <v>559</v>
      </c>
      <c r="I16" s="19" t="s">
        <v>601</v>
      </c>
      <c r="J16" s="19">
        <f t="shared" ref="J16:J20" si="3">86*5</f>
        <v>430</v>
      </c>
      <c r="K16" s="19">
        <f t="shared" si="0"/>
        <v>90730</v>
      </c>
    </row>
    <row r="17" spans="1:11" x14ac:dyDescent="0.3">
      <c r="A17" s="117"/>
      <c r="B17" s="100"/>
      <c r="C17" s="29" t="s">
        <v>372</v>
      </c>
      <c r="D17" s="147"/>
      <c r="E17" s="145"/>
      <c r="F17" s="100"/>
      <c r="G17" s="100"/>
      <c r="H17" s="103"/>
      <c r="I17" s="19" t="s">
        <v>602</v>
      </c>
      <c r="J17" s="19">
        <f t="shared" si="3"/>
        <v>430</v>
      </c>
      <c r="K17" s="19">
        <f t="shared" si="0"/>
        <v>90730</v>
      </c>
    </row>
    <row r="18" spans="1:11" x14ac:dyDescent="0.3">
      <c r="A18" s="117"/>
      <c r="B18" s="100"/>
      <c r="C18" s="29" t="s">
        <v>372</v>
      </c>
      <c r="D18" s="147"/>
      <c r="E18" s="145"/>
      <c r="F18" s="100"/>
      <c r="G18" s="100"/>
      <c r="H18" s="103"/>
      <c r="I18" s="19" t="s">
        <v>603</v>
      </c>
      <c r="J18" s="19">
        <f t="shared" si="3"/>
        <v>430</v>
      </c>
      <c r="K18" s="19">
        <f t="shared" si="0"/>
        <v>90730</v>
      </c>
    </row>
    <row r="19" spans="1:11" x14ac:dyDescent="0.3">
      <c r="A19" s="117"/>
      <c r="B19" s="101"/>
      <c r="C19" s="29" t="s">
        <v>372</v>
      </c>
      <c r="D19" s="141"/>
      <c r="E19" s="146"/>
      <c r="F19" s="101"/>
      <c r="G19" s="101"/>
      <c r="H19" s="104"/>
      <c r="I19" s="19" t="s">
        <v>604</v>
      </c>
      <c r="J19" s="19">
        <f t="shared" si="3"/>
        <v>430</v>
      </c>
      <c r="K19" s="19">
        <f t="shared" si="0"/>
        <v>90730</v>
      </c>
    </row>
    <row r="20" spans="1:11" x14ac:dyDescent="0.3">
      <c r="A20" s="117"/>
      <c r="B20" s="99">
        <v>800</v>
      </c>
      <c r="C20" s="29" t="s">
        <v>91</v>
      </c>
      <c r="D20" s="140" t="s">
        <v>299</v>
      </c>
      <c r="E20" s="144">
        <f t="shared" si="2"/>
        <v>2.813333333333333</v>
      </c>
      <c r="F20" s="99">
        <v>5</v>
      </c>
      <c r="G20" s="99" t="s">
        <v>384</v>
      </c>
      <c r="H20" s="102" t="s">
        <v>560</v>
      </c>
      <c r="I20" s="19" t="s">
        <v>605</v>
      </c>
      <c r="J20" s="19">
        <f t="shared" si="3"/>
        <v>430</v>
      </c>
      <c r="K20" s="19">
        <f t="shared" si="0"/>
        <v>90730</v>
      </c>
    </row>
    <row r="21" spans="1:11" x14ac:dyDescent="0.3">
      <c r="A21" s="117"/>
      <c r="B21" s="100"/>
      <c r="C21" s="29" t="s">
        <v>91</v>
      </c>
      <c r="D21" s="147"/>
      <c r="E21" s="145"/>
      <c r="F21" s="100"/>
      <c r="G21" s="100"/>
      <c r="H21" s="103"/>
      <c r="K21" s="19">
        <f t="shared" si="0"/>
        <v>0</v>
      </c>
    </row>
    <row r="22" spans="1:11" x14ac:dyDescent="0.3">
      <c r="A22" s="117"/>
      <c r="B22" s="101"/>
      <c r="C22" s="29" t="s">
        <v>91</v>
      </c>
      <c r="D22" s="141"/>
      <c r="E22" s="146"/>
      <c r="F22" s="101"/>
      <c r="G22" s="101"/>
      <c r="H22" s="104"/>
    </row>
    <row r="23" spans="1:11" x14ac:dyDescent="0.3">
      <c r="A23" s="114" t="s">
        <v>17</v>
      </c>
      <c r="B23" s="115"/>
      <c r="C23" s="115"/>
      <c r="D23" s="115"/>
      <c r="E23" s="115"/>
      <c r="F23" s="115"/>
      <c r="G23" s="115"/>
      <c r="H23" s="116"/>
    </row>
    <row r="24" spans="1:11" x14ac:dyDescent="0.3">
      <c r="A24" s="117" t="s">
        <v>46</v>
      </c>
      <c r="B24" s="80">
        <v>500</v>
      </c>
      <c r="C24" s="29" t="s">
        <v>52</v>
      </c>
      <c r="D24" s="29" t="s">
        <v>379</v>
      </c>
      <c r="E24" s="81">
        <f t="shared" si="2"/>
        <v>1.7583333333333331</v>
      </c>
      <c r="F24" s="80">
        <v>6</v>
      </c>
      <c r="G24" s="84" t="s">
        <v>384</v>
      </c>
      <c r="H24" s="93" t="s">
        <v>564</v>
      </c>
    </row>
    <row r="25" spans="1:11" x14ac:dyDescent="0.3">
      <c r="A25" s="117"/>
      <c r="B25" s="80">
        <v>1500</v>
      </c>
      <c r="C25" s="29" t="s">
        <v>53</v>
      </c>
      <c r="D25" s="29" t="s">
        <v>377</v>
      </c>
      <c r="E25" s="81">
        <f t="shared" si="2"/>
        <v>5.2750000000000004</v>
      </c>
      <c r="F25" s="80">
        <v>7</v>
      </c>
      <c r="G25" s="84" t="s">
        <v>384</v>
      </c>
      <c r="H25" s="93" t="s">
        <v>567</v>
      </c>
    </row>
    <row r="26" spans="1:11" ht="43.2" x14ac:dyDescent="0.3">
      <c r="A26" s="79" t="s">
        <v>21</v>
      </c>
      <c r="B26" s="80">
        <v>1100</v>
      </c>
      <c r="C26" s="27" t="s">
        <v>565</v>
      </c>
      <c r="D26" s="27" t="s">
        <v>378</v>
      </c>
      <c r="E26" s="81">
        <f t="shared" si="2"/>
        <v>3.8683333333333336</v>
      </c>
      <c r="F26" s="80">
        <v>8</v>
      </c>
      <c r="G26" s="84" t="s">
        <v>384</v>
      </c>
      <c r="H26" s="93" t="s">
        <v>566</v>
      </c>
    </row>
    <row r="27" spans="1:11" x14ac:dyDescent="0.3">
      <c r="B27" s="11">
        <f>SUM(B9:B26)</f>
        <v>8600</v>
      </c>
      <c r="E27" s="62">
        <f>SUM(E9:E26)</f>
        <v>30.243333333333332</v>
      </c>
      <c r="F27" s="36"/>
    </row>
    <row r="28" spans="1:11" x14ac:dyDescent="0.3">
      <c r="B28" s="13">
        <f>B3*100</f>
        <v>8600</v>
      </c>
      <c r="E28" s="63">
        <f>E4/100000</f>
        <v>30.243333333333329</v>
      </c>
      <c r="F28" s="36"/>
    </row>
    <row r="29" spans="1:11" x14ac:dyDescent="0.3">
      <c r="A29" s="15" t="s">
        <v>23</v>
      </c>
      <c r="C29" s="16">
        <f>E2/100000</f>
        <v>18.146000000000001</v>
      </c>
      <c r="D29" s="17" t="s">
        <v>24</v>
      </c>
      <c r="F29" s="36"/>
    </row>
    <row r="30" spans="1:11" x14ac:dyDescent="0.3">
      <c r="A30" s="15" t="s">
        <v>25</v>
      </c>
      <c r="C30" s="16">
        <f>E3/100000</f>
        <v>12.097333333333333</v>
      </c>
      <c r="D30" s="17" t="s">
        <v>24</v>
      </c>
      <c r="F30" s="36"/>
    </row>
    <row r="31" spans="1:11" x14ac:dyDescent="0.3">
      <c r="A31" s="17" t="s">
        <v>56</v>
      </c>
      <c r="F31" s="36"/>
    </row>
    <row r="32" spans="1:11" x14ac:dyDescent="0.3">
      <c r="F32" s="36"/>
    </row>
    <row r="33" spans="1:7" x14ac:dyDescent="0.3">
      <c r="F33" s="36"/>
    </row>
    <row r="34" spans="1:7" x14ac:dyDescent="0.3">
      <c r="F34" s="36"/>
    </row>
    <row r="35" spans="1:7" x14ac:dyDescent="0.3">
      <c r="F35" s="36"/>
    </row>
    <row r="36" spans="1:7" x14ac:dyDescent="0.3">
      <c r="E36" s="35"/>
      <c r="F36" s="36"/>
    </row>
    <row r="37" spans="1:7" x14ac:dyDescent="0.3">
      <c r="A37" s="12"/>
      <c r="B37" s="12"/>
      <c r="F37" s="36"/>
    </row>
    <row r="38" spans="1:7" x14ac:dyDescent="0.3">
      <c r="A38" s="12"/>
      <c r="B38" s="12"/>
      <c r="F38" s="36"/>
    </row>
    <row r="39" spans="1:7" x14ac:dyDescent="0.3">
      <c r="A39" s="12"/>
      <c r="B39" s="12"/>
      <c r="F39" s="36"/>
    </row>
    <row r="40" spans="1:7" x14ac:dyDescent="0.3">
      <c r="A40" s="12"/>
      <c r="B40" s="12"/>
      <c r="F40" s="36"/>
    </row>
    <row r="41" spans="1:7" x14ac:dyDescent="0.3">
      <c r="A41" s="12"/>
      <c r="B41" s="12"/>
      <c r="F41" s="36"/>
    </row>
    <row r="42" spans="1:7" x14ac:dyDescent="0.3">
      <c r="A42" s="12"/>
      <c r="B42" s="12"/>
      <c r="F42" s="36"/>
      <c r="G42" s="12"/>
    </row>
    <row r="43" spans="1:7" x14ac:dyDescent="0.3">
      <c r="A43" s="12"/>
      <c r="B43" s="12"/>
      <c r="F43" s="36"/>
      <c r="G43" s="12"/>
    </row>
    <row r="44" spans="1:7" x14ac:dyDescent="0.3">
      <c r="A44" s="12"/>
      <c r="B44" s="12"/>
      <c r="F44" s="36"/>
      <c r="G44" s="12"/>
    </row>
    <row r="45" spans="1:7" x14ac:dyDescent="0.3">
      <c r="A45" s="12"/>
      <c r="B45" s="12"/>
      <c r="F45" s="36"/>
      <c r="G45" s="12"/>
    </row>
    <row r="46" spans="1:7" x14ac:dyDescent="0.3">
      <c r="A46" s="12"/>
      <c r="B46" s="12"/>
      <c r="F46" s="36"/>
      <c r="G46" s="12"/>
    </row>
    <row r="47" spans="1:7" x14ac:dyDescent="0.3">
      <c r="A47" s="12"/>
      <c r="B47" s="12"/>
      <c r="F47" s="36"/>
      <c r="G47" s="12"/>
    </row>
    <row r="48" spans="1:7" x14ac:dyDescent="0.3">
      <c r="A48" s="12"/>
      <c r="B48" s="12"/>
      <c r="F48" s="36"/>
      <c r="G48" s="12"/>
    </row>
    <row r="49" spans="1:7" x14ac:dyDescent="0.3">
      <c r="A49" s="12"/>
      <c r="B49" s="12"/>
      <c r="F49" s="36"/>
      <c r="G49" s="12"/>
    </row>
    <row r="50" spans="1:7" x14ac:dyDescent="0.3">
      <c r="A50" s="12"/>
      <c r="B50" s="12"/>
      <c r="F50" s="36"/>
      <c r="G50" s="12"/>
    </row>
    <row r="51" spans="1:7" x14ac:dyDescent="0.3">
      <c r="A51" s="12"/>
      <c r="B51" s="12"/>
      <c r="F51" s="36"/>
      <c r="G51" s="12"/>
    </row>
    <row r="52" spans="1:7" x14ac:dyDescent="0.3">
      <c r="A52" s="12"/>
      <c r="B52" s="12"/>
      <c r="F52" s="36"/>
      <c r="G52" s="12"/>
    </row>
    <row r="53" spans="1:7" x14ac:dyDescent="0.3">
      <c r="A53" s="12"/>
      <c r="B53" s="12"/>
      <c r="F53" s="36"/>
      <c r="G53" s="12"/>
    </row>
    <row r="54" spans="1:7" x14ac:dyDescent="0.3">
      <c r="A54" s="12"/>
      <c r="B54" s="12"/>
      <c r="F54" s="36"/>
      <c r="G54" s="12"/>
    </row>
    <row r="55" spans="1:7" x14ac:dyDescent="0.3">
      <c r="A55" s="12"/>
      <c r="B55" s="12"/>
      <c r="F55" s="36"/>
      <c r="G55" s="12"/>
    </row>
    <row r="56" spans="1:7" x14ac:dyDescent="0.3">
      <c r="A56" s="12"/>
      <c r="B56" s="12"/>
      <c r="F56" s="36"/>
      <c r="G56" s="12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18"/>
      <c r="G86" s="12"/>
    </row>
  </sheetData>
  <mergeCells count="30">
    <mergeCell ref="H10:H12"/>
    <mergeCell ref="H16:H19"/>
    <mergeCell ref="H20:H22"/>
    <mergeCell ref="A23:H23"/>
    <mergeCell ref="A16:A22"/>
    <mergeCell ref="E10:E12"/>
    <mergeCell ref="F10:F12"/>
    <mergeCell ref="E20:E22"/>
    <mergeCell ref="E16:E19"/>
    <mergeCell ref="F16:F19"/>
    <mergeCell ref="B20:B22"/>
    <mergeCell ref="D20:D22"/>
    <mergeCell ref="D16:D19"/>
    <mergeCell ref="F20:F22"/>
    <mergeCell ref="A24:A25"/>
    <mergeCell ref="A15:H15"/>
    <mergeCell ref="A7:A8"/>
    <mergeCell ref="B7:B8"/>
    <mergeCell ref="C7:C8"/>
    <mergeCell ref="D7:D8"/>
    <mergeCell ref="G7:G8"/>
    <mergeCell ref="H7:H8"/>
    <mergeCell ref="A9:H9"/>
    <mergeCell ref="A10:A14"/>
    <mergeCell ref="E7:E8"/>
    <mergeCell ref="F7:F8"/>
    <mergeCell ref="B16:B19"/>
    <mergeCell ref="G16:G19"/>
    <mergeCell ref="G20:G22"/>
    <mergeCell ref="B10:B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13" workbookViewId="0">
      <selection activeCell="C29" sqref="C29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69</v>
      </c>
      <c r="B1" s="24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4"/>
      <c r="C2" s="5"/>
      <c r="D2" s="5" t="s">
        <v>0</v>
      </c>
      <c r="E2" s="6">
        <f>B3*211*100</f>
        <v>2257700</v>
      </c>
      <c r="F2" s="2"/>
      <c r="G2" s="2"/>
      <c r="H2" s="25"/>
    </row>
    <row r="3" spans="1:12" x14ac:dyDescent="0.3">
      <c r="A3" s="1" t="s">
        <v>1</v>
      </c>
      <c r="B3" s="2">
        <v>107</v>
      </c>
      <c r="C3" s="5"/>
      <c r="D3" s="5" t="s">
        <v>2</v>
      </c>
      <c r="E3" s="7">
        <f>E2*2/3</f>
        <v>1505133.3333333333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3762833.333333333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225769.99999999997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3988603.333333333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83" t="s">
        <v>27</v>
      </c>
      <c r="B10" s="84">
        <v>1200</v>
      </c>
      <c r="C10" s="30" t="s">
        <v>33</v>
      </c>
      <c r="D10" s="9"/>
      <c r="E10" s="85">
        <f>((B10*211)+(B10*211)*2/3)/100000</f>
        <v>4.22</v>
      </c>
      <c r="F10" s="31">
        <v>1</v>
      </c>
      <c r="G10" s="10" t="s">
        <v>384</v>
      </c>
      <c r="H10" s="28" t="s">
        <v>568</v>
      </c>
    </row>
    <row r="11" spans="1:12" ht="14.4" customHeight="1" x14ac:dyDescent="0.3">
      <c r="A11" s="127" t="s">
        <v>13</v>
      </c>
      <c r="B11" s="128"/>
      <c r="C11" s="128"/>
      <c r="D11" s="128"/>
      <c r="E11" s="128"/>
      <c r="F11" s="128"/>
      <c r="G11" s="128"/>
      <c r="H11" s="129"/>
    </row>
    <row r="12" spans="1:12" x14ac:dyDescent="0.3">
      <c r="A12" s="117" t="s">
        <v>14</v>
      </c>
      <c r="B12" s="99">
        <v>1000</v>
      </c>
      <c r="C12" s="29" t="s">
        <v>91</v>
      </c>
      <c r="D12" s="99"/>
      <c r="E12" s="144">
        <f t="shared" ref="E12:E31" si="0">((B12*211)+(B12*211)*2/3)/100000</f>
        <v>3.5166666666666662</v>
      </c>
      <c r="F12" s="99">
        <v>2</v>
      </c>
      <c r="G12" s="99" t="s">
        <v>384</v>
      </c>
      <c r="H12" s="102" t="s">
        <v>569</v>
      </c>
    </row>
    <row r="13" spans="1:12" x14ac:dyDescent="0.3">
      <c r="A13" s="117"/>
      <c r="B13" s="100"/>
      <c r="C13" s="29" t="s">
        <v>91</v>
      </c>
      <c r="D13" s="100"/>
      <c r="E13" s="145"/>
      <c r="F13" s="100"/>
      <c r="G13" s="100"/>
      <c r="H13" s="103"/>
    </row>
    <row r="14" spans="1:12" x14ac:dyDescent="0.3">
      <c r="A14" s="117"/>
      <c r="B14" s="101"/>
      <c r="C14" s="29" t="s">
        <v>91</v>
      </c>
      <c r="D14" s="101"/>
      <c r="E14" s="146"/>
      <c r="F14" s="101"/>
      <c r="G14" s="101"/>
      <c r="H14" s="104"/>
      <c r="J14" s="12">
        <f>107*10</f>
        <v>1070</v>
      </c>
    </row>
    <row r="15" spans="1:12" x14ac:dyDescent="0.3">
      <c r="A15" s="117"/>
      <c r="B15" s="99">
        <v>1000</v>
      </c>
      <c r="C15" s="29" t="s">
        <v>91</v>
      </c>
      <c r="D15" s="99"/>
      <c r="E15" s="144">
        <f t="shared" si="0"/>
        <v>3.5166666666666662</v>
      </c>
      <c r="F15" s="99">
        <v>3</v>
      </c>
      <c r="G15" s="99" t="s">
        <v>384</v>
      </c>
      <c r="H15" s="102" t="s">
        <v>570</v>
      </c>
      <c r="J15" s="12">
        <f>J14*211</f>
        <v>225770</v>
      </c>
    </row>
    <row r="16" spans="1:12" x14ac:dyDescent="0.3">
      <c r="A16" s="117"/>
      <c r="B16" s="100"/>
      <c r="C16" s="29" t="s">
        <v>91</v>
      </c>
      <c r="D16" s="100"/>
      <c r="E16" s="145"/>
      <c r="F16" s="100"/>
      <c r="G16" s="100"/>
      <c r="H16" s="103"/>
    </row>
    <row r="17" spans="1:8" x14ac:dyDescent="0.3">
      <c r="A17" s="117"/>
      <c r="B17" s="101"/>
      <c r="C17" s="29" t="s">
        <v>91</v>
      </c>
      <c r="D17" s="101"/>
      <c r="E17" s="146"/>
      <c r="F17" s="101"/>
      <c r="G17" s="101"/>
      <c r="H17" s="104"/>
    </row>
    <row r="18" spans="1:8" x14ac:dyDescent="0.3">
      <c r="A18" s="117"/>
      <c r="B18" s="99">
        <v>1000</v>
      </c>
      <c r="C18" s="29" t="s">
        <v>91</v>
      </c>
      <c r="D18" s="99"/>
      <c r="E18" s="144">
        <f t="shared" si="0"/>
        <v>3.5166666666666662</v>
      </c>
      <c r="F18" s="99">
        <v>4</v>
      </c>
      <c r="G18" s="99" t="s">
        <v>384</v>
      </c>
      <c r="H18" s="102" t="s">
        <v>571</v>
      </c>
    </row>
    <row r="19" spans="1:8" x14ac:dyDescent="0.3">
      <c r="A19" s="117"/>
      <c r="B19" s="100"/>
      <c r="C19" s="29" t="s">
        <v>91</v>
      </c>
      <c r="D19" s="100"/>
      <c r="E19" s="145"/>
      <c r="F19" s="100"/>
      <c r="G19" s="100"/>
      <c r="H19" s="103"/>
    </row>
    <row r="20" spans="1:8" x14ac:dyDescent="0.3">
      <c r="A20" s="117"/>
      <c r="B20" s="100"/>
      <c r="C20" s="29" t="s">
        <v>91</v>
      </c>
      <c r="D20" s="100"/>
      <c r="E20" s="145"/>
      <c r="F20" s="100"/>
      <c r="G20" s="100"/>
      <c r="H20" s="103"/>
    </row>
    <row r="21" spans="1:8" x14ac:dyDescent="0.3">
      <c r="A21" s="117"/>
      <c r="B21" s="101"/>
      <c r="C21" s="29" t="s">
        <v>91</v>
      </c>
      <c r="D21" s="101"/>
      <c r="E21" s="146"/>
      <c r="F21" s="101"/>
      <c r="G21" s="101"/>
      <c r="H21" s="104"/>
    </row>
    <row r="22" spans="1:8" x14ac:dyDescent="0.3">
      <c r="A22" s="82" t="s">
        <v>37</v>
      </c>
      <c r="B22" s="43">
        <v>300</v>
      </c>
      <c r="C22" s="29" t="s">
        <v>382</v>
      </c>
      <c r="D22" s="29"/>
      <c r="E22" s="85">
        <f t="shared" si="0"/>
        <v>1.0549999999999999</v>
      </c>
      <c r="F22" s="43">
        <v>9</v>
      </c>
      <c r="G22" s="83" t="s">
        <v>384</v>
      </c>
      <c r="H22" s="38" t="s">
        <v>572</v>
      </c>
    </row>
    <row r="23" spans="1:8" x14ac:dyDescent="0.3">
      <c r="A23" s="117" t="s">
        <v>15</v>
      </c>
      <c r="B23" s="105">
        <v>1000</v>
      </c>
      <c r="C23" s="29" t="s">
        <v>16</v>
      </c>
      <c r="D23" s="155"/>
      <c r="E23" s="144">
        <f t="shared" si="0"/>
        <v>3.5166666666666662</v>
      </c>
      <c r="F23" s="105">
        <v>5</v>
      </c>
      <c r="G23" s="111" t="s">
        <v>384</v>
      </c>
      <c r="H23" s="96" t="s">
        <v>573</v>
      </c>
    </row>
    <row r="24" spans="1:8" x14ac:dyDescent="0.3">
      <c r="A24" s="117"/>
      <c r="B24" s="107"/>
      <c r="C24" s="29" t="s">
        <v>16</v>
      </c>
      <c r="D24" s="156"/>
      <c r="E24" s="146"/>
      <c r="F24" s="107"/>
      <c r="G24" s="113"/>
      <c r="H24" s="98"/>
    </row>
    <row r="25" spans="1:8" x14ac:dyDescent="0.3">
      <c r="A25" s="117"/>
      <c r="B25" s="105">
        <v>1000</v>
      </c>
      <c r="C25" s="29" t="s">
        <v>16</v>
      </c>
      <c r="D25" s="155"/>
      <c r="E25" s="144">
        <f t="shared" si="0"/>
        <v>3.5166666666666662</v>
      </c>
      <c r="F25" s="105">
        <v>6</v>
      </c>
      <c r="G25" s="105" t="s">
        <v>384</v>
      </c>
      <c r="H25" s="96" t="s">
        <v>574</v>
      </c>
    </row>
    <row r="26" spans="1:8" x14ac:dyDescent="0.3">
      <c r="A26" s="117"/>
      <c r="B26" s="107"/>
      <c r="C26" s="29" t="s">
        <v>16</v>
      </c>
      <c r="D26" s="156"/>
      <c r="E26" s="146"/>
      <c r="F26" s="107"/>
      <c r="G26" s="107"/>
      <c r="H26" s="98"/>
    </row>
    <row r="27" spans="1:8" x14ac:dyDescent="0.3">
      <c r="A27" s="117"/>
      <c r="B27" s="84">
        <v>1000</v>
      </c>
      <c r="C27" s="29" t="s">
        <v>41</v>
      </c>
      <c r="D27" s="29"/>
      <c r="E27" s="85">
        <f t="shared" si="0"/>
        <v>3.5166666666666662</v>
      </c>
      <c r="F27" s="84">
        <v>7</v>
      </c>
      <c r="G27" s="84" t="s">
        <v>384</v>
      </c>
      <c r="H27" s="58" t="s">
        <v>575</v>
      </c>
    </row>
    <row r="28" spans="1:8" ht="14.4" customHeight="1" x14ac:dyDescent="0.3">
      <c r="A28" s="127" t="s">
        <v>42</v>
      </c>
      <c r="B28" s="128"/>
      <c r="C28" s="128"/>
      <c r="D28" s="128"/>
      <c r="E28" s="128"/>
      <c r="F28" s="128"/>
      <c r="G28" s="128"/>
      <c r="H28" s="129"/>
    </row>
    <row r="29" spans="1:8" ht="28.8" customHeight="1" x14ac:dyDescent="0.3">
      <c r="A29" s="82" t="s">
        <v>43</v>
      </c>
      <c r="B29" s="84">
        <v>1000</v>
      </c>
      <c r="C29" s="27" t="s">
        <v>44</v>
      </c>
      <c r="D29" s="27" t="s">
        <v>383</v>
      </c>
      <c r="E29" s="85">
        <f t="shared" si="0"/>
        <v>3.5166666666666662</v>
      </c>
      <c r="F29" s="84">
        <v>8</v>
      </c>
      <c r="G29" s="84" t="s">
        <v>384</v>
      </c>
      <c r="H29" s="93" t="s">
        <v>576</v>
      </c>
    </row>
    <row r="30" spans="1:8" x14ac:dyDescent="0.3">
      <c r="A30" s="114" t="s">
        <v>17</v>
      </c>
      <c r="B30" s="115"/>
      <c r="C30" s="115"/>
      <c r="D30" s="115"/>
      <c r="E30" s="115"/>
      <c r="F30" s="115"/>
      <c r="G30" s="115"/>
      <c r="H30" s="116"/>
    </row>
    <row r="31" spans="1:8" x14ac:dyDescent="0.3">
      <c r="A31" s="82" t="s">
        <v>45</v>
      </c>
      <c r="B31" s="84">
        <v>300</v>
      </c>
      <c r="C31" s="29" t="s">
        <v>49</v>
      </c>
      <c r="D31" s="29" t="s">
        <v>383</v>
      </c>
      <c r="E31" s="85">
        <f t="shared" si="0"/>
        <v>1.0549999999999999</v>
      </c>
      <c r="F31" s="84">
        <v>10</v>
      </c>
      <c r="G31" s="84" t="s">
        <v>384</v>
      </c>
      <c r="H31" s="93" t="s">
        <v>578</v>
      </c>
    </row>
    <row r="32" spans="1:8" ht="28.8" x14ac:dyDescent="0.3">
      <c r="A32" s="82" t="s">
        <v>46</v>
      </c>
      <c r="B32" s="84">
        <v>1000</v>
      </c>
      <c r="C32" s="29" t="s">
        <v>52</v>
      </c>
      <c r="D32" s="29" t="s">
        <v>383</v>
      </c>
      <c r="E32" s="85">
        <f t="shared" ref="E32:E33" si="1">((B32*211)+(B32*211)*2/3)/100000</f>
        <v>3.5166666666666662</v>
      </c>
      <c r="F32" s="84">
        <v>11</v>
      </c>
      <c r="G32" s="84" t="s">
        <v>384</v>
      </c>
      <c r="H32" s="93" t="s">
        <v>577</v>
      </c>
    </row>
    <row r="33" spans="1:8" ht="43.2" x14ac:dyDescent="0.3">
      <c r="A33" s="82" t="s">
        <v>21</v>
      </c>
      <c r="B33" s="84">
        <v>1000</v>
      </c>
      <c r="C33" s="27" t="s">
        <v>22</v>
      </c>
      <c r="D33" s="27" t="s">
        <v>383</v>
      </c>
      <c r="E33" s="85">
        <f t="shared" si="1"/>
        <v>3.5166666666666662</v>
      </c>
      <c r="F33" s="84">
        <v>12</v>
      </c>
      <c r="G33" s="84" t="s">
        <v>384</v>
      </c>
      <c r="H33" s="93" t="s">
        <v>579</v>
      </c>
    </row>
    <row r="34" spans="1:8" x14ac:dyDescent="0.3">
      <c r="B34" s="37">
        <f>SUM(B9:B33)</f>
        <v>10800</v>
      </c>
      <c r="E34" s="62">
        <f>SUM(E9:E33)</f>
        <v>37.979999999999997</v>
      </c>
      <c r="F34" s="36"/>
    </row>
    <row r="35" spans="1:8" x14ac:dyDescent="0.3">
      <c r="B35" s="64">
        <f>B3*100</f>
        <v>10700</v>
      </c>
      <c r="E35" s="63">
        <f>E4/100000</f>
        <v>37.62833333333333</v>
      </c>
      <c r="F35" s="36"/>
    </row>
    <row r="36" spans="1:8" x14ac:dyDescent="0.3">
      <c r="A36" s="15" t="s">
        <v>23</v>
      </c>
      <c r="C36" s="16">
        <f>E2/100000</f>
        <v>22.577000000000002</v>
      </c>
      <c r="D36" s="17" t="s">
        <v>24</v>
      </c>
      <c r="F36" s="36"/>
    </row>
    <row r="37" spans="1:8" x14ac:dyDescent="0.3">
      <c r="A37" s="15" t="s">
        <v>25</v>
      </c>
      <c r="C37" s="16">
        <f>E3/100000</f>
        <v>15.051333333333332</v>
      </c>
      <c r="D37" s="17" t="s">
        <v>24</v>
      </c>
      <c r="F37" s="36"/>
    </row>
    <row r="38" spans="1:8" x14ac:dyDescent="0.3">
      <c r="A38" s="17" t="s">
        <v>56</v>
      </c>
      <c r="F38" s="36"/>
    </row>
    <row r="39" spans="1:8" x14ac:dyDescent="0.3">
      <c r="F39" s="36"/>
    </row>
    <row r="40" spans="1:8" x14ac:dyDescent="0.3">
      <c r="F40" s="36"/>
    </row>
    <row r="41" spans="1:8" x14ac:dyDescent="0.3">
      <c r="F41" s="36"/>
    </row>
    <row r="42" spans="1:8" x14ac:dyDescent="0.3">
      <c r="F42" s="36"/>
    </row>
    <row r="43" spans="1:8" x14ac:dyDescent="0.3">
      <c r="E43" s="35"/>
      <c r="F43" s="36"/>
    </row>
    <row r="44" spans="1:8" x14ac:dyDescent="0.3">
      <c r="A44" s="12"/>
      <c r="B44" s="12"/>
      <c r="F44" s="36"/>
    </row>
    <row r="45" spans="1:8" x14ac:dyDescent="0.3">
      <c r="A45" s="12"/>
      <c r="B45" s="12"/>
      <c r="F45" s="36"/>
    </row>
    <row r="46" spans="1:8" x14ac:dyDescent="0.3">
      <c r="A46" s="12"/>
      <c r="B46" s="12"/>
      <c r="F46" s="36"/>
    </row>
    <row r="47" spans="1:8" x14ac:dyDescent="0.3">
      <c r="A47" s="12"/>
      <c r="B47" s="12"/>
      <c r="F47" s="36"/>
    </row>
    <row r="48" spans="1:8" x14ac:dyDescent="0.3">
      <c r="A48" s="12"/>
      <c r="B48" s="12"/>
      <c r="F48" s="36"/>
    </row>
    <row r="49" spans="1:7" x14ac:dyDescent="0.3">
      <c r="A49" s="12"/>
      <c r="B49" s="12"/>
      <c r="F49" s="36"/>
      <c r="G49" s="12"/>
    </row>
    <row r="50" spans="1:7" x14ac:dyDescent="0.3">
      <c r="A50" s="12"/>
      <c r="B50" s="12"/>
      <c r="F50" s="36"/>
      <c r="G50" s="12"/>
    </row>
    <row r="51" spans="1:7" x14ac:dyDescent="0.3">
      <c r="A51" s="12"/>
      <c r="B51" s="12"/>
      <c r="F51" s="36"/>
      <c r="G51" s="12"/>
    </row>
    <row r="52" spans="1:7" x14ac:dyDescent="0.3">
      <c r="A52" s="12"/>
      <c r="B52" s="12"/>
      <c r="F52" s="36"/>
      <c r="G52" s="12"/>
    </row>
    <row r="53" spans="1:7" x14ac:dyDescent="0.3">
      <c r="A53" s="12"/>
      <c r="B53" s="12"/>
      <c r="F53" s="36"/>
      <c r="G53" s="12"/>
    </row>
    <row r="54" spans="1:7" x14ac:dyDescent="0.3">
      <c r="A54" s="12"/>
      <c r="B54" s="12"/>
      <c r="F54" s="36"/>
      <c r="G54" s="12"/>
    </row>
    <row r="55" spans="1:7" x14ac:dyDescent="0.3">
      <c r="A55" s="12"/>
      <c r="B55" s="12"/>
      <c r="F55" s="36"/>
      <c r="G55" s="12"/>
    </row>
    <row r="56" spans="1:7" x14ac:dyDescent="0.3">
      <c r="A56" s="12"/>
      <c r="B56" s="12"/>
      <c r="F56" s="36"/>
      <c r="G56" s="12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36"/>
      <c r="G86" s="12"/>
    </row>
    <row r="87" spans="1:7" x14ac:dyDescent="0.3">
      <c r="A87" s="12"/>
      <c r="B87" s="12"/>
      <c r="F87" s="36"/>
      <c r="G87" s="12"/>
    </row>
    <row r="88" spans="1:7" x14ac:dyDescent="0.3">
      <c r="A88" s="12"/>
      <c r="B88" s="12"/>
      <c r="F88" s="36"/>
      <c r="G88" s="12"/>
    </row>
    <row r="89" spans="1:7" x14ac:dyDescent="0.3">
      <c r="A89" s="12"/>
      <c r="B89" s="12"/>
      <c r="F89" s="36"/>
      <c r="G89" s="12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36"/>
      <c r="G92" s="12"/>
    </row>
    <row r="93" spans="1:7" x14ac:dyDescent="0.3">
      <c r="A93" s="12"/>
      <c r="B93" s="12"/>
      <c r="F93" s="18"/>
      <c r="G93" s="12"/>
    </row>
  </sheetData>
  <mergeCells count="44">
    <mergeCell ref="H12:H14"/>
    <mergeCell ref="F15:F17"/>
    <mergeCell ref="G15:G17"/>
    <mergeCell ref="H15:H17"/>
    <mergeCell ref="F18:F21"/>
    <mergeCell ref="G18:G21"/>
    <mergeCell ref="H18:H21"/>
    <mergeCell ref="E12:E14"/>
    <mergeCell ref="E15:E17"/>
    <mergeCell ref="E18:E21"/>
    <mergeCell ref="F12:F14"/>
    <mergeCell ref="G12:G14"/>
    <mergeCell ref="B18:B21"/>
    <mergeCell ref="B25:B26"/>
    <mergeCell ref="D23:D24"/>
    <mergeCell ref="D25:D26"/>
    <mergeCell ref="E23:E24"/>
    <mergeCell ref="E25:E26"/>
    <mergeCell ref="H7:H8"/>
    <mergeCell ref="A9:H9"/>
    <mergeCell ref="E7:E8"/>
    <mergeCell ref="F7:F8"/>
    <mergeCell ref="A11:H11"/>
    <mergeCell ref="A7:A8"/>
    <mergeCell ref="B7:B8"/>
    <mergeCell ref="C7:C8"/>
    <mergeCell ref="D7:D8"/>
    <mergeCell ref="G7:G8"/>
    <mergeCell ref="A30:H30"/>
    <mergeCell ref="A12:A21"/>
    <mergeCell ref="A28:H28"/>
    <mergeCell ref="F23:F24"/>
    <mergeCell ref="G23:G24"/>
    <mergeCell ref="F25:F26"/>
    <mergeCell ref="H23:H24"/>
    <mergeCell ref="G25:G26"/>
    <mergeCell ref="H25:H26"/>
    <mergeCell ref="A23:A27"/>
    <mergeCell ref="D12:D14"/>
    <mergeCell ref="D15:D17"/>
    <mergeCell ref="D18:D21"/>
    <mergeCell ref="B23:B24"/>
    <mergeCell ref="B12:B14"/>
    <mergeCell ref="B15:B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22" workbookViewId="0">
      <selection activeCell="G44" sqref="G44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70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7026300</v>
      </c>
      <c r="F2" s="2"/>
      <c r="G2" s="2"/>
      <c r="H2" s="25"/>
    </row>
    <row r="3" spans="1:12" x14ac:dyDescent="0.3">
      <c r="A3" s="1" t="s">
        <v>1</v>
      </c>
      <c r="B3" s="2">
        <v>333</v>
      </c>
      <c r="C3" s="5"/>
      <c r="D3" s="5" t="s">
        <v>2</v>
      </c>
      <c r="E3" s="7">
        <f>E2*2/3</f>
        <v>4684200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11710500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702630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12413130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131" t="s">
        <v>27</v>
      </c>
      <c r="B10" s="31">
        <v>2000</v>
      </c>
      <c r="C10" s="30" t="s">
        <v>32</v>
      </c>
      <c r="D10" s="27" t="s">
        <v>136</v>
      </c>
      <c r="E10" s="85">
        <f>((B10*211)+(B10*211)*2/3)/100000</f>
        <v>7.0333333333333323</v>
      </c>
      <c r="F10" s="31">
        <v>1</v>
      </c>
      <c r="G10" s="10" t="s">
        <v>134</v>
      </c>
      <c r="H10" s="93" t="s">
        <v>587</v>
      </c>
    </row>
    <row r="11" spans="1:12" x14ac:dyDescent="0.3">
      <c r="A11" s="131"/>
      <c r="B11" s="84">
        <v>3000</v>
      </c>
      <c r="C11" s="30" t="s">
        <v>32</v>
      </c>
      <c r="D11" s="27" t="s">
        <v>400</v>
      </c>
      <c r="E11" s="85">
        <f t="shared" ref="E11:E38" si="0">((B11*211)+(B11*211)*2/3)/100000</f>
        <v>10.55</v>
      </c>
      <c r="F11" s="31">
        <v>2</v>
      </c>
      <c r="G11" s="10" t="s">
        <v>134</v>
      </c>
      <c r="H11" s="93" t="s">
        <v>588</v>
      </c>
    </row>
    <row r="12" spans="1:12" x14ac:dyDescent="0.3">
      <c r="A12" s="83" t="s">
        <v>29</v>
      </c>
      <c r="B12" s="84">
        <v>1000</v>
      </c>
      <c r="C12" s="29" t="s">
        <v>35</v>
      </c>
      <c r="D12" s="29" t="s">
        <v>410</v>
      </c>
      <c r="E12" s="85">
        <f t="shared" si="0"/>
        <v>3.5166666666666662</v>
      </c>
      <c r="F12" s="31">
        <v>3</v>
      </c>
      <c r="G12" s="10" t="s">
        <v>134</v>
      </c>
      <c r="H12" s="93" t="s">
        <v>589</v>
      </c>
    </row>
    <row r="13" spans="1:12" x14ac:dyDescent="0.3">
      <c r="A13" s="32" t="s">
        <v>30</v>
      </c>
      <c r="B13" s="84">
        <v>4000</v>
      </c>
      <c r="C13" s="29" t="s">
        <v>38</v>
      </c>
      <c r="D13" s="33" t="s">
        <v>136</v>
      </c>
      <c r="E13" s="85">
        <f t="shared" si="0"/>
        <v>14.066666666666665</v>
      </c>
      <c r="F13" s="31">
        <v>4</v>
      </c>
      <c r="G13" s="10" t="s">
        <v>134</v>
      </c>
      <c r="H13" s="93" t="s">
        <v>590</v>
      </c>
    </row>
    <row r="14" spans="1:12" ht="14.4" customHeight="1" x14ac:dyDescent="0.3">
      <c r="A14" s="127" t="s">
        <v>13</v>
      </c>
      <c r="B14" s="128"/>
      <c r="C14" s="128"/>
      <c r="D14" s="128"/>
      <c r="E14" s="128"/>
      <c r="F14" s="128"/>
      <c r="G14" s="128"/>
      <c r="H14" s="129"/>
    </row>
    <row r="15" spans="1:12" ht="14.4" customHeight="1" x14ac:dyDescent="0.3">
      <c r="A15" s="82" t="s">
        <v>14</v>
      </c>
      <c r="B15" s="43">
        <v>4000</v>
      </c>
      <c r="C15" s="29" t="s">
        <v>91</v>
      </c>
      <c r="D15" s="29" t="s">
        <v>398</v>
      </c>
      <c r="E15" s="85">
        <f t="shared" si="0"/>
        <v>14.066666666666665</v>
      </c>
      <c r="F15" s="83">
        <v>5</v>
      </c>
      <c r="G15" s="43" t="s">
        <v>134</v>
      </c>
      <c r="H15" s="94" t="s">
        <v>591</v>
      </c>
    </row>
    <row r="16" spans="1:12" x14ac:dyDescent="0.3">
      <c r="A16" s="82" t="s">
        <v>37</v>
      </c>
      <c r="B16" s="43">
        <v>2000</v>
      </c>
      <c r="C16" s="29" t="s">
        <v>39</v>
      </c>
      <c r="D16" s="29" t="s">
        <v>401</v>
      </c>
      <c r="E16" s="85">
        <f t="shared" si="0"/>
        <v>7.0333333333333323</v>
      </c>
      <c r="F16" s="83">
        <v>6</v>
      </c>
      <c r="G16" s="43" t="s">
        <v>134</v>
      </c>
      <c r="H16" s="94" t="s">
        <v>592</v>
      </c>
    </row>
    <row r="17" spans="1:10" x14ac:dyDescent="0.3">
      <c r="A17" s="82" t="s">
        <v>15</v>
      </c>
      <c r="B17" s="43">
        <v>2000</v>
      </c>
      <c r="C17" s="29" t="s">
        <v>16</v>
      </c>
      <c r="D17" s="29" t="s">
        <v>399</v>
      </c>
      <c r="E17" s="85">
        <f t="shared" si="0"/>
        <v>7.0333333333333323</v>
      </c>
      <c r="F17" s="84">
        <v>7</v>
      </c>
      <c r="G17" s="43" t="s">
        <v>134</v>
      </c>
      <c r="H17" s="28" t="s">
        <v>593</v>
      </c>
    </row>
    <row r="18" spans="1:10" x14ac:dyDescent="0.3">
      <c r="A18" s="114" t="s">
        <v>17</v>
      </c>
      <c r="B18" s="115"/>
      <c r="C18" s="115"/>
      <c r="D18" s="115"/>
      <c r="E18" s="115"/>
      <c r="F18" s="115"/>
      <c r="G18" s="115"/>
      <c r="H18" s="116"/>
    </row>
    <row r="19" spans="1:10" ht="28.8" x14ac:dyDescent="0.3">
      <c r="A19" s="117" t="s">
        <v>46</v>
      </c>
      <c r="B19" s="105">
        <v>1000</v>
      </c>
      <c r="C19" s="99" t="s">
        <v>52</v>
      </c>
      <c r="D19" s="29" t="s">
        <v>402</v>
      </c>
      <c r="E19" s="144">
        <f t="shared" si="0"/>
        <v>3.5166666666666662</v>
      </c>
      <c r="F19" s="99">
        <v>8</v>
      </c>
      <c r="G19" s="99" t="s">
        <v>134</v>
      </c>
      <c r="H19" s="102" t="s">
        <v>585</v>
      </c>
      <c r="J19" s="12">
        <f>400000/1000</f>
        <v>400</v>
      </c>
    </row>
    <row r="20" spans="1:10" x14ac:dyDescent="0.3">
      <c r="A20" s="117"/>
      <c r="B20" s="106"/>
      <c r="C20" s="100"/>
      <c r="D20" s="29" t="s">
        <v>403</v>
      </c>
      <c r="E20" s="145"/>
      <c r="F20" s="100"/>
      <c r="G20" s="100"/>
      <c r="H20" s="103"/>
      <c r="J20" s="12">
        <f>1100000/50000</f>
        <v>22</v>
      </c>
    </row>
    <row r="21" spans="1:10" x14ac:dyDescent="0.3">
      <c r="A21" s="117"/>
      <c r="B21" s="106"/>
      <c r="C21" s="100"/>
      <c r="D21" s="29" t="s">
        <v>404</v>
      </c>
      <c r="E21" s="145"/>
      <c r="F21" s="100"/>
      <c r="G21" s="100"/>
      <c r="H21" s="103"/>
    </row>
    <row r="22" spans="1:10" x14ac:dyDescent="0.3">
      <c r="A22" s="117"/>
      <c r="B22" s="106"/>
      <c r="C22" s="100"/>
      <c r="D22" s="29" t="s">
        <v>405</v>
      </c>
      <c r="E22" s="145"/>
      <c r="F22" s="100"/>
      <c r="G22" s="100"/>
      <c r="H22" s="103"/>
    </row>
    <row r="23" spans="1:10" x14ac:dyDescent="0.3">
      <c r="A23" s="117"/>
      <c r="B23" s="106"/>
      <c r="C23" s="100"/>
      <c r="D23" s="29" t="s">
        <v>406</v>
      </c>
      <c r="E23" s="145"/>
      <c r="F23" s="100"/>
      <c r="G23" s="100"/>
      <c r="H23" s="103"/>
    </row>
    <row r="24" spans="1:10" ht="28.8" x14ac:dyDescent="0.3">
      <c r="A24" s="117"/>
      <c r="B24" s="106"/>
      <c r="C24" s="100"/>
      <c r="D24" s="29" t="s">
        <v>407</v>
      </c>
      <c r="E24" s="146"/>
      <c r="F24" s="100"/>
      <c r="G24" s="100"/>
      <c r="H24" s="103"/>
    </row>
    <row r="25" spans="1:10" x14ac:dyDescent="0.3">
      <c r="A25" s="117"/>
      <c r="B25" s="107"/>
      <c r="C25" s="101"/>
      <c r="D25" s="29" t="s">
        <v>408</v>
      </c>
      <c r="E25" s="85"/>
      <c r="F25" s="101"/>
      <c r="G25" s="101"/>
      <c r="H25" s="104"/>
    </row>
    <row r="26" spans="1:10" x14ac:dyDescent="0.3">
      <c r="A26" s="117"/>
      <c r="B26" s="84">
        <v>1000</v>
      </c>
      <c r="C26" s="29" t="s">
        <v>18</v>
      </c>
      <c r="D26" s="29" t="s">
        <v>409</v>
      </c>
      <c r="E26" s="85">
        <f t="shared" si="0"/>
        <v>3.5166666666666662</v>
      </c>
      <c r="F26" s="84">
        <v>9</v>
      </c>
      <c r="G26" s="95" t="s">
        <v>134</v>
      </c>
      <c r="H26" s="93" t="s">
        <v>586</v>
      </c>
    </row>
    <row r="27" spans="1:10" x14ac:dyDescent="0.3">
      <c r="A27" s="117"/>
      <c r="B27" s="105">
        <v>4000</v>
      </c>
      <c r="C27" s="99" t="s">
        <v>53</v>
      </c>
      <c r="D27" s="29" t="s">
        <v>385</v>
      </c>
      <c r="E27" s="144">
        <f t="shared" si="0"/>
        <v>14.066666666666665</v>
      </c>
      <c r="F27" s="99">
        <v>10</v>
      </c>
      <c r="G27" s="99" t="s">
        <v>134</v>
      </c>
      <c r="H27" s="102" t="s">
        <v>583</v>
      </c>
    </row>
    <row r="28" spans="1:10" x14ac:dyDescent="0.3">
      <c r="A28" s="117"/>
      <c r="B28" s="106"/>
      <c r="C28" s="100"/>
      <c r="D28" s="29" t="s">
        <v>389</v>
      </c>
      <c r="E28" s="145"/>
      <c r="F28" s="100"/>
      <c r="G28" s="100"/>
      <c r="H28" s="103"/>
    </row>
    <row r="29" spans="1:10" ht="28.8" x14ac:dyDescent="0.3">
      <c r="A29" s="117"/>
      <c r="B29" s="106"/>
      <c r="C29" s="100"/>
      <c r="D29" s="29" t="s">
        <v>386</v>
      </c>
      <c r="E29" s="145"/>
      <c r="F29" s="100"/>
      <c r="G29" s="100"/>
      <c r="H29" s="103"/>
    </row>
    <row r="30" spans="1:10" ht="28.8" x14ac:dyDescent="0.3">
      <c r="A30" s="117"/>
      <c r="B30" s="107"/>
      <c r="C30" s="101"/>
      <c r="D30" s="29" t="s">
        <v>387</v>
      </c>
      <c r="E30" s="146"/>
      <c r="F30" s="101"/>
      <c r="G30" s="101"/>
      <c r="H30" s="104"/>
    </row>
    <row r="31" spans="1:10" x14ac:dyDescent="0.3">
      <c r="A31" s="117"/>
      <c r="B31" s="105">
        <v>4000</v>
      </c>
      <c r="C31" s="99" t="s">
        <v>53</v>
      </c>
      <c r="D31" s="29" t="s">
        <v>388</v>
      </c>
      <c r="E31" s="144">
        <f t="shared" si="0"/>
        <v>14.066666666666665</v>
      </c>
      <c r="F31" s="99">
        <v>11</v>
      </c>
      <c r="G31" s="99" t="s">
        <v>134</v>
      </c>
      <c r="H31" s="102" t="s">
        <v>584</v>
      </c>
    </row>
    <row r="32" spans="1:10" x14ac:dyDescent="0.3">
      <c r="A32" s="117"/>
      <c r="B32" s="106"/>
      <c r="C32" s="100"/>
      <c r="D32" s="29" t="s">
        <v>390</v>
      </c>
      <c r="E32" s="145"/>
      <c r="F32" s="100"/>
      <c r="G32" s="100"/>
      <c r="H32" s="103"/>
    </row>
    <row r="33" spans="1:8" x14ac:dyDescent="0.3">
      <c r="A33" s="117"/>
      <c r="B33" s="106"/>
      <c r="C33" s="100"/>
      <c r="D33" s="29" t="s">
        <v>391</v>
      </c>
      <c r="E33" s="145"/>
      <c r="F33" s="100"/>
      <c r="G33" s="100"/>
      <c r="H33" s="103"/>
    </row>
    <row r="34" spans="1:8" x14ac:dyDescent="0.3">
      <c r="A34" s="117"/>
      <c r="B34" s="107"/>
      <c r="C34" s="101"/>
      <c r="D34" s="29" t="s">
        <v>392</v>
      </c>
      <c r="E34" s="146"/>
      <c r="F34" s="101"/>
      <c r="G34" s="101"/>
      <c r="H34" s="104"/>
    </row>
    <row r="35" spans="1:8" x14ac:dyDescent="0.3">
      <c r="A35" s="117" t="s">
        <v>21</v>
      </c>
      <c r="B35" s="84">
        <v>1000</v>
      </c>
      <c r="C35" s="27" t="s">
        <v>475</v>
      </c>
      <c r="D35" s="27" t="s">
        <v>398</v>
      </c>
      <c r="E35" s="85">
        <f t="shared" si="0"/>
        <v>3.5166666666666662</v>
      </c>
      <c r="F35" s="84">
        <v>12</v>
      </c>
      <c r="G35" s="95" t="s">
        <v>134</v>
      </c>
      <c r="H35" s="93" t="s">
        <v>580</v>
      </c>
    </row>
    <row r="36" spans="1:8" x14ac:dyDescent="0.3">
      <c r="A36" s="117"/>
      <c r="B36" s="105">
        <v>2000</v>
      </c>
      <c r="C36" s="140" t="s">
        <v>565</v>
      </c>
      <c r="D36" s="27" t="s">
        <v>393</v>
      </c>
      <c r="E36" s="144">
        <f t="shared" si="0"/>
        <v>7.0333333333333323</v>
      </c>
      <c r="F36" s="99">
        <v>13</v>
      </c>
      <c r="G36" s="99" t="s">
        <v>134</v>
      </c>
      <c r="H36" s="102" t="s">
        <v>581</v>
      </c>
    </row>
    <row r="37" spans="1:8" x14ac:dyDescent="0.3">
      <c r="A37" s="117"/>
      <c r="B37" s="107"/>
      <c r="C37" s="141"/>
      <c r="D37" s="27" t="s">
        <v>394</v>
      </c>
      <c r="E37" s="146"/>
      <c r="F37" s="101"/>
      <c r="G37" s="101"/>
      <c r="H37" s="104"/>
    </row>
    <row r="38" spans="1:8" ht="17.399999999999999" customHeight="1" x14ac:dyDescent="0.3">
      <c r="A38" s="117"/>
      <c r="B38" s="105">
        <v>3000</v>
      </c>
      <c r="C38" s="140" t="s">
        <v>565</v>
      </c>
      <c r="D38" s="27" t="s">
        <v>395</v>
      </c>
      <c r="E38" s="144">
        <f t="shared" si="0"/>
        <v>10.55</v>
      </c>
      <c r="F38" s="99">
        <v>14</v>
      </c>
      <c r="G38" s="99" t="s">
        <v>134</v>
      </c>
      <c r="H38" s="102" t="s">
        <v>582</v>
      </c>
    </row>
    <row r="39" spans="1:8" x14ac:dyDescent="0.3">
      <c r="A39" s="117"/>
      <c r="B39" s="106"/>
      <c r="C39" s="147"/>
      <c r="D39" s="27" t="s">
        <v>396</v>
      </c>
      <c r="E39" s="145"/>
      <c r="F39" s="100"/>
      <c r="G39" s="100"/>
      <c r="H39" s="103"/>
    </row>
    <row r="40" spans="1:8" x14ac:dyDescent="0.3">
      <c r="A40" s="139"/>
      <c r="B40" s="107"/>
      <c r="C40" s="141"/>
      <c r="D40" s="27" t="s">
        <v>397</v>
      </c>
      <c r="E40" s="146"/>
      <c r="F40" s="101"/>
      <c r="G40" s="101"/>
      <c r="H40" s="104"/>
    </row>
    <row r="41" spans="1:8" x14ac:dyDescent="0.3">
      <c r="B41" s="11">
        <f>SUM(B9:B40)</f>
        <v>34000</v>
      </c>
      <c r="E41" s="62">
        <f>SUM(E9:E40)</f>
        <v>119.56666666666665</v>
      </c>
      <c r="F41" s="36"/>
    </row>
    <row r="42" spans="1:8" x14ac:dyDescent="0.3">
      <c r="B42" s="13">
        <f>B3*100</f>
        <v>33300</v>
      </c>
      <c r="E42" s="63">
        <f>E4/100000</f>
        <v>117.105</v>
      </c>
      <c r="F42" s="36"/>
    </row>
    <row r="43" spans="1:8" x14ac:dyDescent="0.3">
      <c r="A43" s="15" t="s">
        <v>23</v>
      </c>
      <c r="C43" s="16">
        <f>E2/100000</f>
        <v>70.263000000000005</v>
      </c>
      <c r="D43" s="17" t="s">
        <v>24</v>
      </c>
      <c r="F43" s="36"/>
    </row>
    <row r="44" spans="1:8" x14ac:dyDescent="0.3">
      <c r="A44" s="15" t="s">
        <v>25</v>
      </c>
      <c r="C44" s="16">
        <f>E3/100000</f>
        <v>46.841999999999999</v>
      </c>
      <c r="D44" s="17" t="s">
        <v>24</v>
      </c>
      <c r="F44" s="36"/>
    </row>
    <row r="45" spans="1:8" x14ac:dyDescent="0.3">
      <c r="A45" s="17" t="s">
        <v>56</v>
      </c>
      <c r="F45" s="36"/>
    </row>
    <row r="46" spans="1:8" x14ac:dyDescent="0.3">
      <c r="F46" s="36"/>
    </row>
    <row r="47" spans="1:8" x14ac:dyDescent="0.3">
      <c r="F47" s="36"/>
    </row>
    <row r="48" spans="1:8" x14ac:dyDescent="0.3">
      <c r="F48" s="36"/>
    </row>
    <row r="49" spans="1:7" x14ac:dyDescent="0.3">
      <c r="F49" s="36"/>
    </row>
    <row r="50" spans="1:7" x14ac:dyDescent="0.3">
      <c r="E50" s="35"/>
      <c r="F50" s="36"/>
    </row>
    <row r="51" spans="1:7" x14ac:dyDescent="0.3">
      <c r="A51" s="12"/>
      <c r="B51" s="12"/>
      <c r="F51" s="36"/>
    </row>
    <row r="52" spans="1:7" x14ac:dyDescent="0.3">
      <c r="A52" s="12"/>
      <c r="B52" s="12"/>
      <c r="F52" s="36"/>
    </row>
    <row r="53" spans="1:7" x14ac:dyDescent="0.3">
      <c r="A53" s="12"/>
      <c r="B53" s="12"/>
      <c r="F53" s="36"/>
    </row>
    <row r="54" spans="1:7" x14ac:dyDescent="0.3">
      <c r="A54" s="12"/>
      <c r="B54" s="12"/>
      <c r="F54" s="36"/>
    </row>
    <row r="55" spans="1:7" x14ac:dyDescent="0.3">
      <c r="A55" s="12"/>
      <c r="B55" s="12"/>
      <c r="F55" s="36"/>
    </row>
    <row r="56" spans="1:7" x14ac:dyDescent="0.3">
      <c r="A56" s="12"/>
      <c r="B56" s="12"/>
      <c r="F56" s="36"/>
      <c r="G56" s="12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36"/>
      <c r="G86" s="12"/>
    </row>
    <row r="87" spans="1:7" x14ac:dyDescent="0.3">
      <c r="A87" s="12"/>
      <c r="B87" s="12"/>
      <c r="F87" s="36"/>
      <c r="G87" s="12"/>
    </row>
    <row r="88" spans="1:7" x14ac:dyDescent="0.3">
      <c r="A88" s="12"/>
      <c r="B88" s="12"/>
      <c r="F88" s="36"/>
      <c r="G88" s="12"/>
    </row>
    <row r="89" spans="1:7" x14ac:dyDescent="0.3">
      <c r="A89" s="12"/>
      <c r="B89" s="12"/>
      <c r="F89" s="36"/>
      <c r="G89" s="12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36"/>
      <c r="G92" s="12"/>
    </row>
    <row r="93" spans="1:7" x14ac:dyDescent="0.3">
      <c r="A93" s="12"/>
      <c r="B93" s="12"/>
      <c r="F93" s="36"/>
      <c r="G93" s="12"/>
    </row>
    <row r="94" spans="1:7" x14ac:dyDescent="0.3">
      <c r="A94" s="12"/>
      <c r="B94" s="12"/>
      <c r="F94" s="36"/>
      <c r="G94" s="12"/>
    </row>
    <row r="95" spans="1:7" x14ac:dyDescent="0.3">
      <c r="A95" s="12"/>
      <c r="B95" s="12"/>
      <c r="F95" s="36"/>
      <c r="G95" s="12"/>
    </row>
    <row r="96" spans="1:7" x14ac:dyDescent="0.3">
      <c r="A96" s="12"/>
      <c r="B96" s="12"/>
      <c r="F96" s="36"/>
      <c r="G96" s="12"/>
    </row>
    <row r="97" spans="1:7" x14ac:dyDescent="0.3">
      <c r="A97" s="12"/>
      <c r="B97" s="12"/>
      <c r="F97" s="36"/>
      <c r="G97" s="12"/>
    </row>
    <row r="98" spans="1:7" x14ac:dyDescent="0.3">
      <c r="A98" s="12"/>
      <c r="B98" s="12"/>
      <c r="F98" s="36"/>
      <c r="G98" s="12"/>
    </row>
    <row r="99" spans="1:7" x14ac:dyDescent="0.3">
      <c r="A99" s="12"/>
      <c r="B99" s="12"/>
      <c r="F99" s="36"/>
      <c r="G99" s="12"/>
    </row>
    <row r="100" spans="1:7" x14ac:dyDescent="0.3">
      <c r="A100" s="12"/>
      <c r="B100" s="12"/>
      <c r="F100" s="18"/>
      <c r="G100" s="12"/>
    </row>
  </sheetData>
  <mergeCells count="44">
    <mergeCell ref="G19:G25"/>
    <mergeCell ref="H19:H25"/>
    <mergeCell ref="E19:E24"/>
    <mergeCell ref="F31:F34"/>
    <mergeCell ref="G31:G34"/>
    <mergeCell ref="H31:H34"/>
    <mergeCell ref="F27:F30"/>
    <mergeCell ref="G27:G30"/>
    <mergeCell ref="H27:H30"/>
    <mergeCell ref="F19:F25"/>
    <mergeCell ref="E38:E40"/>
    <mergeCell ref="F38:F40"/>
    <mergeCell ref="G38:G40"/>
    <mergeCell ref="H38:H40"/>
    <mergeCell ref="F36:F37"/>
    <mergeCell ref="G36:G37"/>
    <mergeCell ref="H36:H37"/>
    <mergeCell ref="A14:H14"/>
    <mergeCell ref="A7:A8"/>
    <mergeCell ref="B7:B8"/>
    <mergeCell ref="C7:C8"/>
    <mergeCell ref="D7:D8"/>
    <mergeCell ref="G7:G8"/>
    <mergeCell ref="H7:H8"/>
    <mergeCell ref="A9:H9"/>
    <mergeCell ref="A10:A11"/>
    <mergeCell ref="E7:E8"/>
    <mergeCell ref="F7:F8"/>
    <mergeCell ref="A19:A34"/>
    <mergeCell ref="A35:A40"/>
    <mergeCell ref="A18:H18"/>
    <mergeCell ref="C27:C30"/>
    <mergeCell ref="C31:C34"/>
    <mergeCell ref="B27:B30"/>
    <mergeCell ref="B31:B34"/>
    <mergeCell ref="C36:C37"/>
    <mergeCell ref="C38:C40"/>
    <mergeCell ref="B36:B37"/>
    <mergeCell ref="B38:B40"/>
    <mergeCell ref="B19:B25"/>
    <mergeCell ref="C19:C25"/>
    <mergeCell ref="E27:E30"/>
    <mergeCell ref="E31:E34"/>
    <mergeCell ref="E36:E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="130" zoomScaleNormal="130" workbookViewId="0">
      <selection activeCell="H34" sqref="H34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60</v>
      </c>
      <c r="B1" s="2"/>
      <c r="C1" s="3"/>
      <c r="D1" s="3" t="s">
        <v>58</v>
      </c>
      <c r="E1" s="3"/>
      <c r="F1" s="24"/>
      <c r="G1" s="24"/>
      <c r="H1" s="25"/>
    </row>
    <row r="2" spans="1:12" x14ac:dyDescent="0.3">
      <c r="A2" s="4"/>
      <c r="B2" s="2"/>
      <c r="C2" s="5"/>
      <c r="D2" s="5" t="s">
        <v>0</v>
      </c>
      <c r="E2" s="50">
        <f>B3*211*100</f>
        <v>7469400</v>
      </c>
      <c r="F2" s="24"/>
      <c r="G2" s="24"/>
      <c r="H2" s="25"/>
    </row>
    <row r="3" spans="1:12" x14ac:dyDescent="0.3">
      <c r="A3" s="1" t="s">
        <v>1</v>
      </c>
      <c r="B3" s="2">
        <v>354</v>
      </c>
      <c r="C3" s="5"/>
      <c r="D3" s="5" t="s">
        <v>2</v>
      </c>
      <c r="E3" s="50">
        <f>E2*2/3</f>
        <v>4979600</v>
      </c>
      <c r="F3" s="24"/>
      <c r="G3" s="24"/>
      <c r="H3" s="25"/>
    </row>
    <row r="4" spans="1:12" x14ac:dyDescent="0.3">
      <c r="A4" s="23"/>
      <c r="B4" s="24"/>
      <c r="C4" s="5"/>
      <c r="D4" s="5" t="s">
        <v>3</v>
      </c>
      <c r="E4" s="50">
        <f>SUM(E2:E3)</f>
        <v>12449000</v>
      </c>
      <c r="F4" s="24"/>
      <c r="G4" s="24"/>
      <c r="H4" s="25"/>
    </row>
    <row r="5" spans="1:12" x14ac:dyDescent="0.3">
      <c r="A5" s="23"/>
      <c r="B5" s="24"/>
      <c r="C5" s="5"/>
      <c r="D5" s="5" t="s">
        <v>4</v>
      </c>
      <c r="E5" s="50">
        <f>E4*0.06</f>
        <v>746940</v>
      </c>
      <c r="F5" s="24"/>
      <c r="G5" s="24"/>
      <c r="H5" s="25"/>
    </row>
    <row r="6" spans="1:12" x14ac:dyDescent="0.3">
      <c r="A6" s="23"/>
      <c r="B6" s="24"/>
      <c r="C6" s="5"/>
      <c r="D6" s="5" t="s">
        <v>5</v>
      </c>
      <c r="E6" s="50">
        <f>E4+E5</f>
        <v>13195940</v>
      </c>
      <c r="F6" s="24"/>
      <c r="G6" s="24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131" t="s">
        <v>27</v>
      </c>
      <c r="B10" s="31">
        <v>1000</v>
      </c>
      <c r="C10" s="30" t="s">
        <v>32</v>
      </c>
      <c r="D10" s="9" t="s">
        <v>155</v>
      </c>
      <c r="E10" s="46">
        <f>((B10*211)+((B10*211)*2/3))/100000</f>
        <v>3.5166666666666662</v>
      </c>
      <c r="F10" s="31">
        <v>18</v>
      </c>
      <c r="G10" s="10" t="s">
        <v>134</v>
      </c>
      <c r="H10" s="28" t="s">
        <v>411</v>
      </c>
    </row>
    <row r="11" spans="1:12" x14ac:dyDescent="0.3">
      <c r="A11" s="131"/>
      <c r="B11" s="31">
        <v>4000</v>
      </c>
      <c r="C11" s="29" t="s">
        <v>22</v>
      </c>
      <c r="D11" s="29" t="s">
        <v>156</v>
      </c>
      <c r="E11" s="46">
        <f>((B11*211)+((B11*211)*2/3))/100000</f>
        <v>14.066666666666665</v>
      </c>
      <c r="F11" s="31">
        <v>13</v>
      </c>
      <c r="G11" s="10" t="s">
        <v>134</v>
      </c>
      <c r="H11" s="28" t="s">
        <v>412</v>
      </c>
    </row>
    <row r="12" spans="1:12" ht="17.399999999999999" customHeight="1" x14ac:dyDescent="0.3">
      <c r="A12" s="99" t="s">
        <v>30</v>
      </c>
      <c r="B12" s="31">
        <v>3000</v>
      </c>
      <c r="C12" s="29" t="s">
        <v>413</v>
      </c>
      <c r="D12" s="29" t="s">
        <v>136</v>
      </c>
      <c r="E12" s="46">
        <f>((B12*211)+((B12*211)*2/3))/100000</f>
        <v>10.55</v>
      </c>
      <c r="F12" s="31">
        <v>3</v>
      </c>
      <c r="G12" s="10" t="s">
        <v>134</v>
      </c>
      <c r="H12" s="28" t="s">
        <v>416</v>
      </c>
    </row>
    <row r="13" spans="1:12" x14ac:dyDescent="0.3">
      <c r="A13" s="100"/>
      <c r="B13" s="31">
        <v>3000</v>
      </c>
      <c r="C13" s="29" t="s">
        <v>414</v>
      </c>
      <c r="D13" s="29" t="s">
        <v>136</v>
      </c>
      <c r="E13" s="46">
        <f>((B13*211)+((B13*211)*2/3))/100000</f>
        <v>10.55</v>
      </c>
      <c r="F13" s="31">
        <v>4</v>
      </c>
      <c r="G13" s="10" t="s">
        <v>134</v>
      </c>
      <c r="H13" s="28" t="s">
        <v>417</v>
      </c>
    </row>
    <row r="14" spans="1:12" x14ac:dyDescent="0.3">
      <c r="A14" s="101"/>
      <c r="B14" s="31">
        <v>3000</v>
      </c>
      <c r="C14" s="29" t="s">
        <v>415</v>
      </c>
      <c r="D14" s="29" t="s">
        <v>136</v>
      </c>
      <c r="E14" s="46">
        <f>((B14*211)+((B14*211)*2/3))/100000</f>
        <v>10.55</v>
      </c>
      <c r="F14" s="31">
        <v>5</v>
      </c>
      <c r="G14" s="10" t="s">
        <v>134</v>
      </c>
      <c r="H14" s="28" t="s">
        <v>418</v>
      </c>
    </row>
    <row r="15" spans="1:12" ht="14.4" customHeight="1" x14ac:dyDescent="0.3">
      <c r="A15" s="127" t="s">
        <v>13</v>
      </c>
      <c r="B15" s="128"/>
      <c r="C15" s="128"/>
      <c r="D15" s="128"/>
      <c r="E15" s="128"/>
      <c r="F15" s="128"/>
      <c r="G15" s="128"/>
      <c r="H15" s="129"/>
    </row>
    <row r="16" spans="1:12" x14ac:dyDescent="0.3">
      <c r="A16" s="117" t="s">
        <v>14</v>
      </c>
      <c r="B16" s="99">
        <v>4000</v>
      </c>
      <c r="C16" s="29" t="s">
        <v>140</v>
      </c>
      <c r="D16" s="39" t="s">
        <v>137</v>
      </c>
      <c r="E16" s="136">
        <f>((B16*211)+((B16*211)*2/3))/100000</f>
        <v>14.066666666666665</v>
      </c>
      <c r="F16" s="99">
        <v>6</v>
      </c>
      <c r="G16" s="99" t="s">
        <v>134</v>
      </c>
      <c r="H16" s="102" t="s">
        <v>419</v>
      </c>
    </row>
    <row r="17" spans="1:8" x14ac:dyDescent="0.3">
      <c r="A17" s="117"/>
      <c r="B17" s="100"/>
      <c r="C17" s="29" t="s">
        <v>140</v>
      </c>
      <c r="D17" s="39" t="s">
        <v>138</v>
      </c>
      <c r="E17" s="137"/>
      <c r="F17" s="100"/>
      <c r="G17" s="100"/>
      <c r="H17" s="103"/>
    </row>
    <row r="18" spans="1:8" x14ac:dyDescent="0.3">
      <c r="A18" s="117"/>
      <c r="B18" s="101"/>
      <c r="C18" s="29" t="s">
        <v>140</v>
      </c>
      <c r="D18" s="39" t="s">
        <v>139</v>
      </c>
      <c r="E18" s="138"/>
      <c r="F18" s="101"/>
      <c r="G18" s="101"/>
      <c r="H18" s="104"/>
    </row>
    <row r="19" spans="1:8" x14ac:dyDescent="0.3">
      <c r="A19" s="117"/>
      <c r="B19" s="43">
        <v>1000</v>
      </c>
      <c r="C19" s="29" t="s">
        <v>38</v>
      </c>
      <c r="D19" s="29" t="s">
        <v>141</v>
      </c>
      <c r="E19" s="46">
        <f>((B19*211)+((B19*211)*2/3))/100000</f>
        <v>3.5166666666666662</v>
      </c>
      <c r="F19" s="43">
        <v>7</v>
      </c>
      <c r="G19" s="43" t="s">
        <v>134</v>
      </c>
      <c r="H19" s="38" t="s">
        <v>420</v>
      </c>
    </row>
    <row r="20" spans="1:8" x14ac:dyDescent="0.3">
      <c r="A20" s="117"/>
      <c r="B20" s="43">
        <v>2000</v>
      </c>
      <c r="C20" s="30" t="s">
        <v>421</v>
      </c>
      <c r="D20" s="29" t="s">
        <v>423</v>
      </c>
      <c r="E20" s="46">
        <f t="shared" ref="E20:E22" si="0">((B20*211)+((B20*211)*2/3))/100000</f>
        <v>7.0333333333333323</v>
      </c>
      <c r="F20" s="43">
        <v>1</v>
      </c>
      <c r="G20" s="43" t="s">
        <v>134</v>
      </c>
      <c r="H20" s="38" t="s">
        <v>424</v>
      </c>
    </row>
    <row r="21" spans="1:8" x14ac:dyDescent="0.3">
      <c r="A21" s="117"/>
      <c r="B21" s="43">
        <v>2000</v>
      </c>
      <c r="C21" s="30" t="s">
        <v>422</v>
      </c>
      <c r="D21" s="29" t="s">
        <v>423</v>
      </c>
      <c r="E21" s="46">
        <f t="shared" si="0"/>
        <v>7.0333333333333323</v>
      </c>
      <c r="F21" s="43">
        <v>2</v>
      </c>
      <c r="G21" s="43" t="s">
        <v>134</v>
      </c>
      <c r="H21" s="38" t="s">
        <v>425</v>
      </c>
    </row>
    <row r="22" spans="1:8" x14ac:dyDescent="0.3">
      <c r="A22" s="117" t="s">
        <v>15</v>
      </c>
      <c r="B22" s="105">
        <v>5000</v>
      </c>
      <c r="C22" s="99" t="s">
        <v>16</v>
      </c>
      <c r="D22" s="39" t="s">
        <v>142</v>
      </c>
      <c r="E22" s="136">
        <f t="shared" si="0"/>
        <v>17.583333333333336</v>
      </c>
      <c r="F22" s="31">
        <v>8</v>
      </c>
      <c r="G22" s="43" t="s">
        <v>134</v>
      </c>
      <c r="H22" s="96" t="s">
        <v>426</v>
      </c>
    </row>
    <row r="23" spans="1:8" x14ac:dyDescent="0.3">
      <c r="A23" s="117"/>
      <c r="B23" s="106"/>
      <c r="C23" s="100"/>
      <c r="D23" s="39" t="s">
        <v>143</v>
      </c>
      <c r="E23" s="137"/>
      <c r="F23" s="31">
        <v>9</v>
      </c>
      <c r="G23" s="43" t="s">
        <v>134</v>
      </c>
      <c r="H23" s="97"/>
    </row>
    <row r="24" spans="1:8" x14ac:dyDescent="0.3">
      <c r="A24" s="117"/>
      <c r="B24" s="106"/>
      <c r="C24" s="100"/>
      <c r="D24" s="39" t="s">
        <v>144</v>
      </c>
      <c r="E24" s="137"/>
      <c r="F24" s="31">
        <v>10</v>
      </c>
      <c r="G24" s="43" t="s">
        <v>134</v>
      </c>
      <c r="H24" s="97"/>
    </row>
    <row r="25" spans="1:8" x14ac:dyDescent="0.3">
      <c r="A25" s="117"/>
      <c r="B25" s="106"/>
      <c r="C25" s="100"/>
      <c r="D25" s="39" t="s">
        <v>145</v>
      </c>
      <c r="E25" s="137"/>
      <c r="F25" s="31">
        <v>11</v>
      </c>
      <c r="G25" s="43" t="s">
        <v>134</v>
      </c>
      <c r="H25" s="97"/>
    </row>
    <row r="26" spans="1:8" x14ac:dyDescent="0.3">
      <c r="A26" s="117"/>
      <c r="B26" s="107"/>
      <c r="C26" s="101"/>
      <c r="D26" s="39" t="s">
        <v>146</v>
      </c>
      <c r="E26" s="138"/>
      <c r="F26" s="31">
        <v>12</v>
      </c>
      <c r="G26" s="43" t="s">
        <v>134</v>
      </c>
      <c r="H26" s="98"/>
    </row>
    <row r="27" spans="1:8" x14ac:dyDescent="0.3">
      <c r="A27" s="114" t="s">
        <v>17</v>
      </c>
      <c r="B27" s="115"/>
      <c r="C27" s="115"/>
      <c r="D27" s="115"/>
      <c r="E27" s="115"/>
      <c r="F27" s="115"/>
      <c r="G27" s="115"/>
      <c r="H27" s="116"/>
    </row>
    <row r="28" spans="1:8" x14ac:dyDescent="0.3">
      <c r="A28" s="117" t="s">
        <v>46</v>
      </c>
      <c r="B28" s="31">
        <v>1000</v>
      </c>
      <c r="C28" s="29" t="s">
        <v>52</v>
      </c>
      <c r="D28" s="29" t="s">
        <v>155</v>
      </c>
      <c r="E28" s="46">
        <f>((B28*211)+((B28*211)*2/3))/100000</f>
        <v>3.5166666666666662</v>
      </c>
      <c r="F28" s="31">
        <v>19</v>
      </c>
      <c r="G28" s="31" t="s">
        <v>134</v>
      </c>
      <c r="H28" s="58" t="s">
        <v>427</v>
      </c>
    </row>
    <row r="29" spans="1:8" x14ac:dyDescent="0.3">
      <c r="A29" s="117"/>
      <c r="B29" s="31">
        <v>720</v>
      </c>
      <c r="C29" s="29" t="s">
        <v>18</v>
      </c>
      <c r="D29" s="29" t="s">
        <v>152</v>
      </c>
      <c r="E29" s="46">
        <f t="shared" ref="E29:E34" si="1">((B29*211)+((B29*211)*2/3))/100000</f>
        <v>2.532</v>
      </c>
      <c r="F29" s="31">
        <v>17</v>
      </c>
      <c r="G29" s="31" t="s">
        <v>134</v>
      </c>
      <c r="H29" s="58" t="s">
        <v>428</v>
      </c>
    </row>
    <row r="30" spans="1:8" x14ac:dyDescent="0.3">
      <c r="A30" s="117"/>
      <c r="B30" s="31">
        <v>1000</v>
      </c>
      <c r="C30" s="29" t="s">
        <v>53</v>
      </c>
      <c r="D30" s="29" t="s">
        <v>155</v>
      </c>
      <c r="E30" s="46">
        <f t="shared" si="1"/>
        <v>3.5166666666666662</v>
      </c>
      <c r="F30" s="31">
        <v>21</v>
      </c>
      <c r="G30" s="31" t="s">
        <v>134</v>
      </c>
      <c r="H30" s="86" t="s">
        <v>430</v>
      </c>
    </row>
    <row r="31" spans="1:8" x14ac:dyDescent="0.3">
      <c r="A31" s="117" t="s">
        <v>21</v>
      </c>
      <c r="B31" s="105">
        <v>3680</v>
      </c>
      <c r="C31" s="27" t="s">
        <v>148</v>
      </c>
      <c r="D31" s="27" t="s">
        <v>149</v>
      </c>
      <c r="E31" s="136">
        <f t="shared" si="1"/>
        <v>12.941333333333333</v>
      </c>
      <c r="F31" s="31">
        <v>15</v>
      </c>
      <c r="G31" s="31" t="s">
        <v>134</v>
      </c>
      <c r="H31" s="96" t="s">
        <v>431</v>
      </c>
    </row>
    <row r="32" spans="1:8" ht="28.8" x14ac:dyDescent="0.3">
      <c r="A32" s="117"/>
      <c r="B32" s="106"/>
      <c r="C32" s="27" t="s">
        <v>150</v>
      </c>
      <c r="D32" s="29" t="s">
        <v>151</v>
      </c>
      <c r="E32" s="137"/>
      <c r="F32" s="31">
        <v>16</v>
      </c>
      <c r="G32" s="31" t="s">
        <v>134</v>
      </c>
      <c r="H32" s="97"/>
    </row>
    <row r="33" spans="1:8" x14ac:dyDescent="0.3">
      <c r="A33" s="139"/>
      <c r="B33" s="107"/>
      <c r="C33" s="27" t="s">
        <v>22</v>
      </c>
      <c r="D33" s="39" t="s">
        <v>147</v>
      </c>
      <c r="E33" s="138"/>
      <c r="F33" s="31">
        <v>14</v>
      </c>
      <c r="G33" s="31" t="s">
        <v>134</v>
      </c>
      <c r="H33" s="98"/>
    </row>
    <row r="34" spans="1:8" ht="28.8" x14ac:dyDescent="0.3">
      <c r="A34" s="22" t="s">
        <v>48</v>
      </c>
      <c r="B34" s="31">
        <v>1000</v>
      </c>
      <c r="C34" s="29" t="s">
        <v>153</v>
      </c>
      <c r="D34" s="29" t="s">
        <v>154</v>
      </c>
      <c r="E34" s="46">
        <f t="shared" si="1"/>
        <v>3.5166666666666662</v>
      </c>
      <c r="F34" s="31">
        <v>20</v>
      </c>
      <c r="G34" s="31" t="s">
        <v>134</v>
      </c>
      <c r="H34" s="86" t="s">
        <v>429</v>
      </c>
    </row>
    <row r="35" spans="1:8" x14ac:dyDescent="0.3">
      <c r="B35" s="11">
        <f>SUM(B9:B34)</f>
        <v>35400</v>
      </c>
      <c r="E35" s="35">
        <f>SUM(E9:E34)</f>
        <v>124.49</v>
      </c>
      <c r="F35" s="36"/>
    </row>
    <row r="36" spans="1:8" x14ac:dyDescent="0.3">
      <c r="B36" s="13">
        <f>B3*100</f>
        <v>35400</v>
      </c>
      <c r="E36" s="14">
        <f>E4/100000</f>
        <v>124.49</v>
      </c>
      <c r="F36" s="36"/>
      <c r="H36" s="12">
        <f>1400+1280+1000</f>
        <v>3680</v>
      </c>
    </row>
    <row r="37" spans="1:8" x14ac:dyDescent="0.3">
      <c r="A37" s="15" t="s">
        <v>23</v>
      </c>
      <c r="C37" s="16">
        <f>E2/100000</f>
        <v>74.694000000000003</v>
      </c>
      <c r="D37" s="17" t="s">
        <v>24</v>
      </c>
      <c r="F37" s="36"/>
    </row>
    <row r="38" spans="1:8" x14ac:dyDescent="0.3">
      <c r="A38" s="15" t="s">
        <v>25</v>
      </c>
      <c r="C38" s="16">
        <f>E3/100000</f>
        <v>49.795999999999999</v>
      </c>
      <c r="D38" s="17" t="s">
        <v>24</v>
      </c>
      <c r="F38" s="36"/>
    </row>
    <row r="39" spans="1:8" x14ac:dyDescent="0.3">
      <c r="A39" s="17" t="s">
        <v>56</v>
      </c>
      <c r="F39" s="36"/>
    </row>
    <row r="40" spans="1:8" x14ac:dyDescent="0.3">
      <c r="F40" s="36"/>
    </row>
    <row r="41" spans="1:8" x14ac:dyDescent="0.3">
      <c r="F41" s="36"/>
    </row>
    <row r="42" spans="1:8" x14ac:dyDescent="0.3">
      <c r="F42" s="36"/>
    </row>
    <row r="43" spans="1:8" x14ac:dyDescent="0.3">
      <c r="F43" s="36"/>
    </row>
    <row r="44" spans="1:8" x14ac:dyDescent="0.3">
      <c r="E44" s="35"/>
      <c r="F44" s="36"/>
    </row>
    <row r="45" spans="1:8" x14ac:dyDescent="0.3">
      <c r="A45" s="12"/>
      <c r="B45" s="12"/>
      <c r="F45" s="36"/>
    </row>
    <row r="46" spans="1:8" x14ac:dyDescent="0.3">
      <c r="A46" s="12"/>
      <c r="B46" s="12"/>
      <c r="F46" s="36"/>
    </row>
    <row r="47" spans="1:8" x14ac:dyDescent="0.3">
      <c r="A47" s="12"/>
      <c r="B47" s="12"/>
      <c r="F47" s="36"/>
    </row>
    <row r="48" spans="1:8" x14ac:dyDescent="0.3">
      <c r="A48" s="12"/>
      <c r="B48" s="12"/>
      <c r="F48" s="36"/>
    </row>
    <row r="49" spans="1:7" x14ac:dyDescent="0.3">
      <c r="A49" s="12"/>
      <c r="B49" s="12"/>
      <c r="F49" s="36"/>
    </row>
    <row r="50" spans="1:7" x14ac:dyDescent="0.3">
      <c r="A50" s="12"/>
      <c r="B50" s="12"/>
      <c r="F50" s="36"/>
      <c r="G50" s="49"/>
    </row>
    <row r="51" spans="1:7" x14ac:dyDescent="0.3">
      <c r="A51" s="12"/>
      <c r="B51" s="12"/>
      <c r="F51" s="36"/>
      <c r="G51" s="49"/>
    </row>
    <row r="52" spans="1:7" x14ac:dyDescent="0.3">
      <c r="A52" s="12"/>
      <c r="B52" s="12"/>
      <c r="F52" s="36"/>
      <c r="G52" s="49"/>
    </row>
    <row r="53" spans="1:7" x14ac:dyDescent="0.3">
      <c r="A53" s="12"/>
      <c r="B53" s="12"/>
      <c r="F53" s="36"/>
      <c r="G53" s="49"/>
    </row>
    <row r="54" spans="1:7" x14ac:dyDescent="0.3">
      <c r="A54" s="12"/>
      <c r="B54" s="12"/>
      <c r="F54" s="36"/>
      <c r="G54" s="49"/>
    </row>
    <row r="55" spans="1:7" x14ac:dyDescent="0.3">
      <c r="A55" s="12"/>
      <c r="B55" s="12"/>
      <c r="F55" s="36"/>
      <c r="G55" s="49"/>
    </row>
    <row r="56" spans="1:7" x14ac:dyDescent="0.3">
      <c r="A56" s="12"/>
      <c r="B56" s="12"/>
      <c r="F56" s="36"/>
      <c r="G56" s="49"/>
    </row>
    <row r="57" spans="1:7" x14ac:dyDescent="0.3">
      <c r="A57" s="12"/>
      <c r="B57" s="12"/>
      <c r="F57" s="36"/>
      <c r="G57" s="49"/>
    </row>
    <row r="58" spans="1:7" x14ac:dyDescent="0.3">
      <c r="A58" s="12"/>
      <c r="B58" s="12"/>
      <c r="F58" s="36"/>
      <c r="G58" s="49"/>
    </row>
    <row r="59" spans="1:7" x14ac:dyDescent="0.3">
      <c r="A59" s="12"/>
      <c r="B59" s="12"/>
      <c r="F59" s="36"/>
      <c r="G59" s="49"/>
    </row>
    <row r="60" spans="1:7" x14ac:dyDescent="0.3">
      <c r="A60" s="12"/>
      <c r="B60" s="12"/>
      <c r="F60" s="36"/>
      <c r="G60" s="49"/>
    </row>
    <row r="61" spans="1:7" x14ac:dyDescent="0.3">
      <c r="A61" s="12"/>
      <c r="B61" s="12"/>
      <c r="F61" s="36"/>
      <c r="G61" s="49"/>
    </row>
    <row r="62" spans="1:7" x14ac:dyDescent="0.3">
      <c r="A62" s="12"/>
      <c r="B62" s="12"/>
      <c r="F62" s="36"/>
      <c r="G62" s="49"/>
    </row>
    <row r="63" spans="1:7" x14ac:dyDescent="0.3">
      <c r="A63" s="12"/>
      <c r="B63" s="12"/>
      <c r="F63" s="36"/>
      <c r="G63" s="49"/>
    </row>
    <row r="64" spans="1:7" x14ac:dyDescent="0.3">
      <c r="A64" s="12"/>
      <c r="B64" s="12"/>
      <c r="F64" s="36"/>
      <c r="G64" s="49"/>
    </row>
    <row r="65" spans="1:7" x14ac:dyDescent="0.3">
      <c r="A65" s="12"/>
      <c r="B65" s="12"/>
      <c r="F65" s="36"/>
      <c r="G65" s="49"/>
    </row>
    <row r="66" spans="1:7" x14ac:dyDescent="0.3">
      <c r="A66" s="12"/>
      <c r="B66" s="12"/>
      <c r="F66" s="36"/>
      <c r="G66" s="49"/>
    </row>
    <row r="67" spans="1:7" x14ac:dyDescent="0.3">
      <c r="A67" s="12"/>
      <c r="B67" s="12"/>
      <c r="F67" s="36"/>
      <c r="G67" s="49"/>
    </row>
    <row r="68" spans="1:7" x14ac:dyDescent="0.3">
      <c r="A68" s="12"/>
      <c r="B68" s="12"/>
      <c r="F68" s="36"/>
      <c r="G68" s="49"/>
    </row>
    <row r="69" spans="1:7" x14ac:dyDescent="0.3">
      <c r="A69" s="12"/>
      <c r="B69" s="12"/>
      <c r="F69" s="36"/>
      <c r="G69" s="49"/>
    </row>
    <row r="70" spans="1:7" x14ac:dyDescent="0.3">
      <c r="A70" s="12"/>
      <c r="B70" s="12"/>
      <c r="F70" s="36"/>
      <c r="G70" s="49"/>
    </row>
    <row r="71" spans="1:7" x14ac:dyDescent="0.3">
      <c r="A71" s="12"/>
      <c r="B71" s="12"/>
      <c r="F71" s="36"/>
      <c r="G71" s="49"/>
    </row>
    <row r="72" spans="1:7" x14ac:dyDescent="0.3">
      <c r="A72" s="12"/>
      <c r="B72" s="12"/>
      <c r="F72" s="36"/>
      <c r="G72" s="49"/>
    </row>
    <row r="73" spans="1:7" x14ac:dyDescent="0.3">
      <c r="A73" s="12"/>
      <c r="B73" s="12"/>
      <c r="F73" s="36"/>
      <c r="G73" s="49"/>
    </row>
    <row r="74" spans="1:7" x14ac:dyDescent="0.3">
      <c r="A74" s="12"/>
      <c r="B74" s="12"/>
      <c r="F74" s="36"/>
      <c r="G74" s="49"/>
    </row>
    <row r="75" spans="1:7" x14ac:dyDescent="0.3">
      <c r="A75" s="12"/>
      <c r="B75" s="12"/>
      <c r="F75" s="36"/>
      <c r="G75" s="49"/>
    </row>
    <row r="76" spans="1:7" x14ac:dyDescent="0.3">
      <c r="A76" s="12"/>
      <c r="B76" s="12"/>
      <c r="F76" s="36"/>
      <c r="G76" s="49"/>
    </row>
    <row r="77" spans="1:7" x14ac:dyDescent="0.3">
      <c r="A77" s="12"/>
      <c r="B77" s="12"/>
      <c r="F77" s="36"/>
      <c r="G77" s="49"/>
    </row>
    <row r="78" spans="1:7" x14ac:dyDescent="0.3">
      <c r="A78" s="12"/>
      <c r="B78" s="12"/>
      <c r="F78" s="36"/>
      <c r="G78" s="49"/>
    </row>
    <row r="79" spans="1:7" x14ac:dyDescent="0.3">
      <c r="A79" s="12"/>
      <c r="B79" s="12"/>
      <c r="F79" s="36"/>
      <c r="G79" s="49"/>
    </row>
    <row r="80" spans="1:7" x14ac:dyDescent="0.3">
      <c r="A80" s="12"/>
      <c r="B80" s="12"/>
      <c r="F80" s="36"/>
      <c r="G80" s="49"/>
    </row>
    <row r="81" spans="1:7" x14ac:dyDescent="0.3">
      <c r="A81" s="12"/>
      <c r="B81" s="12"/>
      <c r="F81" s="36"/>
      <c r="G81" s="49"/>
    </row>
    <row r="82" spans="1:7" x14ac:dyDescent="0.3">
      <c r="A82" s="12"/>
      <c r="B82" s="12"/>
      <c r="F82" s="36"/>
      <c r="G82" s="49"/>
    </row>
    <row r="83" spans="1:7" x14ac:dyDescent="0.3">
      <c r="A83" s="12"/>
      <c r="B83" s="12"/>
      <c r="F83" s="36"/>
      <c r="G83" s="49"/>
    </row>
    <row r="84" spans="1:7" x14ac:dyDescent="0.3">
      <c r="A84" s="12"/>
      <c r="B84" s="12"/>
      <c r="F84" s="36"/>
      <c r="G84" s="49"/>
    </row>
    <row r="85" spans="1:7" x14ac:dyDescent="0.3">
      <c r="A85" s="12"/>
      <c r="B85" s="12"/>
      <c r="F85" s="36"/>
      <c r="G85" s="49"/>
    </row>
    <row r="86" spans="1:7" x14ac:dyDescent="0.3">
      <c r="A86" s="12"/>
      <c r="B86" s="12"/>
      <c r="F86" s="36"/>
      <c r="G86" s="49"/>
    </row>
    <row r="87" spans="1:7" x14ac:dyDescent="0.3">
      <c r="A87" s="12"/>
      <c r="B87" s="12"/>
      <c r="F87" s="36"/>
      <c r="G87" s="49"/>
    </row>
    <row r="88" spans="1:7" x14ac:dyDescent="0.3">
      <c r="A88" s="12"/>
      <c r="B88" s="12"/>
      <c r="F88" s="36"/>
      <c r="G88" s="49"/>
    </row>
    <row r="89" spans="1:7" x14ac:dyDescent="0.3">
      <c r="A89" s="12"/>
      <c r="B89" s="12"/>
      <c r="F89" s="36"/>
      <c r="G89" s="49"/>
    </row>
    <row r="90" spans="1:7" x14ac:dyDescent="0.3">
      <c r="A90" s="12"/>
      <c r="B90" s="12"/>
      <c r="F90" s="36"/>
      <c r="G90" s="49"/>
    </row>
    <row r="91" spans="1:7" x14ac:dyDescent="0.3">
      <c r="A91" s="12"/>
      <c r="B91" s="12"/>
      <c r="F91" s="36"/>
      <c r="G91" s="49"/>
    </row>
    <row r="92" spans="1:7" x14ac:dyDescent="0.3">
      <c r="A92" s="12"/>
      <c r="B92" s="12"/>
      <c r="F92" s="36"/>
      <c r="G92" s="49"/>
    </row>
    <row r="93" spans="1:7" x14ac:dyDescent="0.3">
      <c r="A93" s="12"/>
      <c r="B93" s="12"/>
      <c r="F93" s="36"/>
      <c r="G93" s="49"/>
    </row>
    <row r="94" spans="1:7" x14ac:dyDescent="0.3">
      <c r="A94" s="12"/>
      <c r="B94" s="12"/>
      <c r="F94" s="48"/>
      <c r="G94" s="49"/>
    </row>
  </sheetData>
  <mergeCells count="29">
    <mergeCell ref="B31:B33"/>
    <mergeCell ref="E31:E33"/>
    <mergeCell ref="H31:H33"/>
    <mergeCell ref="G7:G8"/>
    <mergeCell ref="H7:H8"/>
    <mergeCell ref="A9:H9"/>
    <mergeCell ref="A10:A11"/>
    <mergeCell ref="A7:A8"/>
    <mergeCell ref="B7:B8"/>
    <mergeCell ref="C7:C8"/>
    <mergeCell ref="D7:D8"/>
    <mergeCell ref="E7:E8"/>
    <mergeCell ref="F7:F8"/>
    <mergeCell ref="A28:A30"/>
    <mergeCell ref="A31:A33"/>
    <mergeCell ref="A12:A14"/>
    <mergeCell ref="B16:B18"/>
    <mergeCell ref="A22:A26"/>
    <mergeCell ref="A27:H27"/>
    <mergeCell ref="A15:H15"/>
    <mergeCell ref="A16:A21"/>
    <mergeCell ref="E16:E18"/>
    <mergeCell ref="F16:F18"/>
    <mergeCell ref="G16:G18"/>
    <mergeCell ref="H16:H18"/>
    <mergeCell ref="C22:C26"/>
    <mergeCell ref="H22:H26"/>
    <mergeCell ref="B22:B26"/>
    <mergeCell ref="E22:E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4" workbookViewId="0">
      <selection activeCell="D75" sqref="D75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67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61</v>
      </c>
      <c r="B1" s="24"/>
      <c r="C1" s="65"/>
      <c r="D1" s="3" t="s">
        <v>58</v>
      </c>
      <c r="E1" s="65"/>
      <c r="F1" s="2"/>
      <c r="G1" s="2"/>
      <c r="H1" s="25"/>
    </row>
    <row r="2" spans="1:12" x14ac:dyDescent="0.3">
      <c r="A2" s="4"/>
      <c r="B2" s="24"/>
      <c r="C2" s="66"/>
      <c r="D2" s="5" t="s">
        <v>0</v>
      </c>
      <c r="E2" s="6">
        <f>B3*211*100</f>
        <v>4325500</v>
      </c>
      <c r="F2" s="2"/>
      <c r="G2" s="2"/>
      <c r="H2" s="25"/>
    </row>
    <row r="3" spans="1:12" x14ac:dyDescent="0.3">
      <c r="A3" s="1" t="s">
        <v>1</v>
      </c>
      <c r="B3" s="2">
        <v>205</v>
      </c>
      <c r="C3" s="66"/>
      <c r="D3" s="5" t="s">
        <v>2</v>
      </c>
      <c r="E3" s="7">
        <f>E2*2/3</f>
        <v>2883666.6666666665</v>
      </c>
      <c r="F3" s="2"/>
      <c r="G3" s="2"/>
      <c r="H3" s="25"/>
    </row>
    <row r="4" spans="1:12" x14ac:dyDescent="0.3">
      <c r="A4" s="23"/>
      <c r="B4" s="24"/>
      <c r="C4" s="66"/>
      <c r="D4" s="5" t="s">
        <v>3</v>
      </c>
      <c r="E4" s="8">
        <f>SUM(E2:E3)</f>
        <v>7209166.666666666</v>
      </c>
      <c r="F4" s="2"/>
      <c r="G4" s="2"/>
      <c r="H4" s="25"/>
    </row>
    <row r="5" spans="1:12" x14ac:dyDescent="0.3">
      <c r="A5" s="23"/>
      <c r="B5" s="24"/>
      <c r="C5" s="66"/>
      <c r="D5" s="5" t="s">
        <v>4</v>
      </c>
      <c r="E5" s="6">
        <f>E4*0.06</f>
        <v>432549.99999999994</v>
      </c>
      <c r="F5" s="2"/>
      <c r="G5" s="2"/>
      <c r="H5" s="25"/>
    </row>
    <row r="6" spans="1:12" x14ac:dyDescent="0.3">
      <c r="A6" s="23"/>
      <c r="B6" s="24"/>
      <c r="C6" s="66"/>
      <c r="D6" s="5" t="s">
        <v>5</v>
      </c>
      <c r="E6" s="8">
        <f>E4+E5</f>
        <v>7641716.666666666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55" t="s">
        <v>27</v>
      </c>
      <c r="B10" s="57">
        <v>2000</v>
      </c>
      <c r="C10" s="33" t="s">
        <v>32</v>
      </c>
      <c r="D10" s="9" t="s">
        <v>259</v>
      </c>
      <c r="E10" s="52">
        <f>((B10*211)+(B10*211)*2/3)/100000</f>
        <v>7.0333333333333323</v>
      </c>
      <c r="F10" s="31">
        <v>1</v>
      </c>
      <c r="G10" s="10" t="s">
        <v>134</v>
      </c>
      <c r="H10" s="87" t="s">
        <v>432</v>
      </c>
    </row>
    <row r="11" spans="1:12" x14ac:dyDescent="0.3">
      <c r="A11" s="57" t="s">
        <v>28</v>
      </c>
      <c r="B11" s="57">
        <v>1000</v>
      </c>
      <c r="C11" s="33" t="s">
        <v>34</v>
      </c>
      <c r="D11" s="20" t="s">
        <v>236</v>
      </c>
      <c r="E11" s="52">
        <f>((B11*211)+(B11*211)*2/3)/100000</f>
        <v>3.5166666666666662</v>
      </c>
      <c r="F11" s="31">
        <v>2</v>
      </c>
      <c r="G11" s="10" t="s">
        <v>134</v>
      </c>
      <c r="H11" s="87" t="s">
        <v>433</v>
      </c>
    </row>
    <row r="12" spans="1:12" x14ac:dyDescent="0.3">
      <c r="A12" s="131" t="s">
        <v>29</v>
      </c>
      <c r="B12" s="105">
        <v>1000</v>
      </c>
      <c r="C12" s="140" t="s">
        <v>214</v>
      </c>
      <c r="D12" s="29" t="s">
        <v>215</v>
      </c>
      <c r="E12" s="144">
        <f>((B12*211)+(B12*211)*2/3)/100000</f>
        <v>3.5166666666666662</v>
      </c>
      <c r="F12" s="105">
        <v>3</v>
      </c>
      <c r="G12" s="111" t="s">
        <v>134</v>
      </c>
      <c r="H12" s="142" t="s">
        <v>434</v>
      </c>
    </row>
    <row r="13" spans="1:12" x14ac:dyDescent="0.3">
      <c r="A13" s="131"/>
      <c r="B13" s="107"/>
      <c r="C13" s="141"/>
      <c r="D13" s="29" t="s">
        <v>216</v>
      </c>
      <c r="E13" s="146"/>
      <c r="F13" s="107"/>
      <c r="G13" s="113"/>
      <c r="H13" s="143"/>
    </row>
    <row r="14" spans="1:12" x14ac:dyDescent="0.3">
      <c r="A14" s="32" t="s">
        <v>30</v>
      </c>
      <c r="B14" s="57">
        <v>1000</v>
      </c>
      <c r="C14" s="27" t="s">
        <v>38</v>
      </c>
      <c r="D14" s="33" t="s">
        <v>213</v>
      </c>
      <c r="E14" s="52">
        <f>((B14*211)+(B14*211)*2/3)/100000</f>
        <v>3.5166666666666662</v>
      </c>
      <c r="F14" s="31">
        <v>4</v>
      </c>
      <c r="G14" s="10" t="s">
        <v>134</v>
      </c>
      <c r="H14" s="87" t="s">
        <v>435</v>
      </c>
    </row>
    <row r="15" spans="1:12" ht="14.4" customHeight="1" x14ac:dyDescent="0.3">
      <c r="A15" s="127" t="s">
        <v>13</v>
      </c>
      <c r="B15" s="128"/>
      <c r="C15" s="128"/>
      <c r="D15" s="128"/>
      <c r="E15" s="128"/>
      <c r="F15" s="128"/>
      <c r="G15" s="128"/>
      <c r="H15" s="129"/>
    </row>
    <row r="16" spans="1:12" x14ac:dyDescent="0.3">
      <c r="A16" s="117" t="s">
        <v>14</v>
      </c>
      <c r="B16" s="43">
        <v>1000</v>
      </c>
      <c r="C16" s="27" t="s">
        <v>38</v>
      </c>
      <c r="D16" s="29" t="s">
        <v>245</v>
      </c>
      <c r="E16" s="52">
        <f>((B16*211)+(B16*211)*2/3)/100000</f>
        <v>3.5166666666666662</v>
      </c>
      <c r="F16" s="89">
        <v>5</v>
      </c>
      <c r="G16" s="55" t="s">
        <v>134</v>
      </c>
      <c r="H16" s="38" t="s">
        <v>437</v>
      </c>
    </row>
    <row r="17" spans="1:9" x14ac:dyDescent="0.3">
      <c r="A17" s="117"/>
      <c r="B17" s="99">
        <v>1500</v>
      </c>
      <c r="C17" s="27" t="s">
        <v>91</v>
      </c>
      <c r="D17" s="29" t="s">
        <v>221</v>
      </c>
      <c r="E17" s="144">
        <f>((B17*211)+(B17*211)*2/3)/100000</f>
        <v>5.2750000000000004</v>
      </c>
      <c r="F17" s="99">
        <v>6</v>
      </c>
      <c r="G17" s="99" t="s">
        <v>134</v>
      </c>
      <c r="H17" s="102" t="s">
        <v>438</v>
      </c>
    </row>
    <row r="18" spans="1:9" ht="28.8" x14ac:dyDescent="0.3">
      <c r="A18" s="117"/>
      <c r="B18" s="100"/>
      <c r="C18" s="27" t="s">
        <v>91</v>
      </c>
      <c r="D18" s="29" t="s">
        <v>220</v>
      </c>
      <c r="E18" s="145"/>
      <c r="F18" s="100"/>
      <c r="G18" s="100"/>
      <c r="H18" s="103"/>
    </row>
    <row r="19" spans="1:9" x14ac:dyDescent="0.3">
      <c r="A19" s="117"/>
      <c r="B19" s="100"/>
      <c r="C19" s="27" t="s">
        <v>91</v>
      </c>
      <c r="D19" s="29" t="s">
        <v>219</v>
      </c>
      <c r="E19" s="145"/>
      <c r="F19" s="100"/>
      <c r="G19" s="100"/>
      <c r="H19" s="103"/>
    </row>
    <row r="20" spans="1:9" x14ac:dyDescent="0.3">
      <c r="A20" s="117"/>
      <c r="B20" s="100"/>
      <c r="C20" s="27" t="s">
        <v>91</v>
      </c>
      <c r="D20" s="29" t="s">
        <v>217</v>
      </c>
      <c r="E20" s="145"/>
      <c r="F20" s="100"/>
      <c r="G20" s="100"/>
      <c r="H20" s="103"/>
    </row>
    <row r="21" spans="1:9" x14ac:dyDescent="0.3">
      <c r="A21" s="117"/>
      <c r="B21" s="101"/>
      <c r="C21" s="27" t="s">
        <v>91</v>
      </c>
      <c r="D21" s="29" t="s">
        <v>218</v>
      </c>
      <c r="E21" s="146"/>
      <c r="F21" s="101"/>
      <c r="G21" s="101"/>
      <c r="H21" s="104"/>
    </row>
    <row r="22" spans="1:9" x14ac:dyDescent="0.3">
      <c r="A22" s="117"/>
      <c r="B22" s="99">
        <v>500</v>
      </c>
      <c r="C22" s="27" t="s">
        <v>31</v>
      </c>
      <c r="D22" s="29" t="s">
        <v>221</v>
      </c>
      <c r="E22" s="144">
        <f>((B22*211)+(B22*211)*2/3)/100000</f>
        <v>1.7583333333333331</v>
      </c>
      <c r="F22" s="99">
        <v>7</v>
      </c>
      <c r="G22" s="99" t="s">
        <v>134</v>
      </c>
      <c r="H22" s="102" t="s">
        <v>439</v>
      </c>
    </row>
    <row r="23" spans="1:9" x14ac:dyDescent="0.3">
      <c r="A23" s="117"/>
      <c r="B23" s="101"/>
      <c r="C23" s="27" t="s">
        <v>31</v>
      </c>
      <c r="D23" s="30" t="s">
        <v>230</v>
      </c>
      <c r="E23" s="146"/>
      <c r="F23" s="101"/>
      <c r="G23" s="101"/>
      <c r="H23" s="104"/>
    </row>
    <row r="24" spans="1:9" x14ac:dyDescent="0.3">
      <c r="A24" s="117" t="s">
        <v>15</v>
      </c>
      <c r="B24" s="105">
        <v>1000</v>
      </c>
      <c r="C24" s="27" t="s">
        <v>16</v>
      </c>
      <c r="D24" s="29" t="s">
        <v>222</v>
      </c>
      <c r="E24" s="144">
        <f>((B24*211)+(B24*211)*2/3)/100000</f>
        <v>3.5166666666666662</v>
      </c>
      <c r="F24" s="105">
        <v>8</v>
      </c>
      <c r="G24" s="99" t="s">
        <v>134</v>
      </c>
      <c r="H24" s="96" t="s">
        <v>440</v>
      </c>
      <c r="I24" s="12">
        <v>1</v>
      </c>
    </row>
    <row r="25" spans="1:9" x14ac:dyDescent="0.3">
      <c r="A25" s="117"/>
      <c r="B25" s="106"/>
      <c r="C25" s="27" t="s">
        <v>16</v>
      </c>
      <c r="D25" s="29" t="s">
        <v>223</v>
      </c>
      <c r="E25" s="145"/>
      <c r="F25" s="106"/>
      <c r="G25" s="100"/>
      <c r="H25" s="97"/>
      <c r="I25" s="12">
        <v>2</v>
      </c>
    </row>
    <row r="26" spans="1:9" x14ac:dyDescent="0.3">
      <c r="A26" s="117"/>
      <c r="B26" s="106"/>
      <c r="C26" s="27" t="s">
        <v>16</v>
      </c>
      <c r="D26" s="29" t="s">
        <v>224</v>
      </c>
      <c r="E26" s="145"/>
      <c r="F26" s="106"/>
      <c r="G26" s="100"/>
      <c r="H26" s="97"/>
      <c r="I26" s="12">
        <v>3</v>
      </c>
    </row>
    <row r="27" spans="1:9" x14ac:dyDescent="0.3">
      <c r="A27" s="117"/>
      <c r="B27" s="106"/>
      <c r="C27" s="27" t="s">
        <v>16</v>
      </c>
      <c r="D27" s="29" t="s">
        <v>225</v>
      </c>
      <c r="E27" s="145"/>
      <c r="F27" s="106"/>
      <c r="G27" s="100"/>
      <c r="H27" s="97"/>
      <c r="I27" s="12">
        <v>4</v>
      </c>
    </row>
    <row r="28" spans="1:9" x14ac:dyDescent="0.3">
      <c r="A28" s="117"/>
      <c r="B28" s="107"/>
      <c r="C28" s="27" t="s">
        <v>16</v>
      </c>
      <c r="D28" s="29" t="s">
        <v>226</v>
      </c>
      <c r="E28" s="146"/>
      <c r="F28" s="107"/>
      <c r="G28" s="101"/>
      <c r="H28" s="98"/>
      <c r="I28" s="12">
        <v>5</v>
      </c>
    </row>
    <row r="29" spans="1:9" x14ac:dyDescent="0.3">
      <c r="A29" s="117"/>
      <c r="B29" s="105">
        <v>1000</v>
      </c>
      <c r="C29" s="27" t="s">
        <v>16</v>
      </c>
      <c r="D29" s="29" t="s">
        <v>227</v>
      </c>
      <c r="E29" s="144">
        <f>((B29*211)+(B29*211)*2/3)/100000</f>
        <v>3.5166666666666662</v>
      </c>
      <c r="F29" s="105">
        <v>9</v>
      </c>
      <c r="G29" s="99" t="s">
        <v>134</v>
      </c>
      <c r="H29" s="96" t="s">
        <v>441</v>
      </c>
      <c r="I29" s="12">
        <v>6</v>
      </c>
    </row>
    <row r="30" spans="1:9" x14ac:dyDescent="0.3">
      <c r="A30" s="117"/>
      <c r="B30" s="106"/>
      <c r="C30" s="27" t="s">
        <v>16</v>
      </c>
      <c r="D30" s="29" t="s">
        <v>228</v>
      </c>
      <c r="E30" s="145"/>
      <c r="F30" s="106"/>
      <c r="G30" s="100"/>
      <c r="H30" s="97"/>
      <c r="I30" s="12">
        <v>7</v>
      </c>
    </row>
    <row r="31" spans="1:9" x14ac:dyDescent="0.3">
      <c r="A31" s="117"/>
      <c r="B31" s="106"/>
      <c r="C31" s="27" t="s">
        <v>16</v>
      </c>
      <c r="D31" s="29" t="s">
        <v>229</v>
      </c>
      <c r="E31" s="145"/>
      <c r="F31" s="106"/>
      <c r="G31" s="100"/>
      <c r="H31" s="97"/>
      <c r="I31" s="12">
        <v>8</v>
      </c>
    </row>
    <row r="32" spans="1:9" x14ac:dyDescent="0.3">
      <c r="A32" s="117"/>
      <c r="B32" s="106"/>
      <c r="C32" s="27" t="s">
        <v>16</v>
      </c>
      <c r="D32" s="29" t="s">
        <v>230</v>
      </c>
      <c r="E32" s="145"/>
      <c r="F32" s="106"/>
      <c r="G32" s="100"/>
      <c r="H32" s="97"/>
      <c r="I32" s="12">
        <v>9</v>
      </c>
    </row>
    <row r="33" spans="1:9" x14ac:dyDescent="0.3">
      <c r="A33" s="117"/>
      <c r="B33" s="107"/>
      <c r="C33" s="27" t="s">
        <v>16</v>
      </c>
      <c r="D33" s="29" t="s">
        <v>231</v>
      </c>
      <c r="E33" s="146"/>
      <c r="F33" s="107"/>
      <c r="G33" s="101"/>
      <c r="H33" s="98"/>
      <c r="I33" s="12">
        <v>10</v>
      </c>
    </row>
    <row r="34" spans="1:9" x14ac:dyDescent="0.3">
      <c r="A34" s="117"/>
      <c r="B34" s="148">
        <v>1000</v>
      </c>
      <c r="C34" s="27" t="s">
        <v>16</v>
      </c>
      <c r="D34" s="29" t="s">
        <v>232</v>
      </c>
      <c r="E34" s="144">
        <f>((B34*211)+(B34*211)*2/3)/100000</f>
        <v>3.5166666666666662</v>
      </c>
      <c r="F34" s="105">
        <v>10</v>
      </c>
      <c r="G34" s="99" t="s">
        <v>134</v>
      </c>
      <c r="H34" s="96" t="s">
        <v>442</v>
      </c>
      <c r="I34" s="12">
        <v>11</v>
      </c>
    </row>
    <row r="35" spans="1:9" x14ac:dyDescent="0.3">
      <c r="A35" s="117"/>
      <c r="B35" s="148"/>
      <c r="C35" s="27" t="s">
        <v>16</v>
      </c>
      <c r="D35" s="29" t="s">
        <v>233</v>
      </c>
      <c r="E35" s="145"/>
      <c r="F35" s="106"/>
      <c r="G35" s="100"/>
      <c r="H35" s="97"/>
      <c r="I35" s="12">
        <v>12</v>
      </c>
    </row>
    <row r="36" spans="1:9" x14ac:dyDescent="0.3">
      <c r="A36" s="117"/>
      <c r="B36" s="148"/>
      <c r="C36" s="27" t="s">
        <v>16</v>
      </c>
      <c r="D36" s="29" t="s">
        <v>234</v>
      </c>
      <c r="E36" s="145"/>
      <c r="F36" s="106"/>
      <c r="G36" s="100"/>
      <c r="H36" s="97"/>
      <c r="I36" s="12">
        <v>13</v>
      </c>
    </row>
    <row r="37" spans="1:9" x14ac:dyDescent="0.3">
      <c r="A37" s="117"/>
      <c r="B37" s="148"/>
      <c r="C37" s="27" t="s">
        <v>16</v>
      </c>
      <c r="D37" s="29" t="s">
        <v>235</v>
      </c>
      <c r="E37" s="145"/>
      <c r="F37" s="106"/>
      <c r="G37" s="100"/>
      <c r="H37" s="97"/>
      <c r="I37" s="12">
        <v>14</v>
      </c>
    </row>
    <row r="38" spans="1:9" x14ac:dyDescent="0.3">
      <c r="A38" s="117"/>
      <c r="B38" s="148"/>
      <c r="C38" s="27" t="s">
        <v>16</v>
      </c>
      <c r="D38" s="29" t="s">
        <v>236</v>
      </c>
      <c r="E38" s="146"/>
      <c r="F38" s="107"/>
      <c r="G38" s="101"/>
      <c r="H38" s="98"/>
      <c r="I38" s="12">
        <v>15</v>
      </c>
    </row>
    <row r="39" spans="1:9" x14ac:dyDescent="0.3">
      <c r="A39" s="117"/>
      <c r="B39" s="148">
        <v>800</v>
      </c>
      <c r="C39" s="27" t="s">
        <v>16</v>
      </c>
      <c r="D39" s="29" t="s">
        <v>237</v>
      </c>
      <c r="E39" s="144">
        <f>((B39*211)+(B39*211)*2/3)/100000</f>
        <v>2.813333333333333</v>
      </c>
      <c r="F39" s="105">
        <v>11</v>
      </c>
      <c r="G39" s="99" t="s">
        <v>134</v>
      </c>
      <c r="H39" s="96" t="s">
        <v>443</v>
      </c>
      <c r="I39" s="12">
        <v>16</v>
      </c>
    </row>
    <row r="40" spans="1:9" x14ac:dyDescent="0.3">
      <c r="A40" s="117"/>
      <c r="B40" s="148"/>
      <c r="C40" s="27" t="s">
        <v>16</v>
      </c>
      <c r="D40" s="29" t="s">
        <v>238</v>
      </c>
      <c r="E40" s="145"/>
      <c r="F40" s="106"/>
      <c r="G40" s="100"/>
      <c r="H40" s="97"/>
      <c r="I40" s="12">
        <v>17</v>
      </c>
    </row>
    <row r="41" spans="1:9" x14ac:dyDescent="0.3">
      <c r="A41" s="117"/>
      <c r="B41" s="148"/>
      <c r="C41" s="27" t="s">
        <v>16</v>
      </c>
      <c r="D41" s="29" t="s">
        <v>239</v>
      </c>
      <c r="E41" s="145"/>
      <c r="F41" s="106"/>
      <c r="G41" s="100"/>
      <c r="H41" s="97"/>
      <c r="I41" s="12">
        <v>18</v>
      </c>
    </row>
    <row r="42" spans="1:9" x14ac:dyDescent="0.3">
      <c r="A42" s="117"/>
      <c r="B42" s="148"/>
      <c r="C42" s="27" t="s">
        <v>16</v>
      </c>
      <c r="D42" s="29" t="s">
        <v>240</v>
      </c>
      <c r="E42" s="146"/>
      <c r="F42" s="107"/>
      <c r="G42" s="101"/>
      <c r="H42" s="98"/>
      <c r="I42" s="12">
        <v>19</v>
      </c>
    </row>
    <row r="43" spans="1:9" x14ac:dyDescent="0.3">
      <c r="A43" s="117"/>
      <c r="B43" s="148">
        <v>800</v>
      </c>
      <c r="C43" s="27" t="s">
        <v>16</v>
      </c>
      <c r="D43" s="29" t="s">
        <v>241</v>
      </c>
      <c r="E43" s="144">
        <f>((B43*211)+(B43*211)*2/3)/100000</f>
        <v>2.813333333333333</v>
      </c>
      <c r="F43" s="105">
        <v>12</v>
      </c>
      <c r="G43" s="99" t="s">
        <v>134</v>
      </c>
      <c r="H43" s="96" t="s">
        <v>444</v>
      </c>
      <c r="I43" s="12">
        <v>20</v>
      </c>
    </row>
    <row r="44" spans="1:9" x14ac:dyDescent="0.3">
      <c r="A44" s="117"/>
      <c r="B44" s="148"/>
      <c r="C44" s="27" t="s">
        <v>16</v>
      </c>
      <c r="D44" s="29" t="s">
        <v>242</v>
      </c>
      <c r="E44" s="145"/>
      <c r="F44" s="106"/>
      <c r="G44" s="100"/>
      <c r="H44" s="97"/>
      <c r="I44" s="12">
        <v>21</v>
      </c>
    </row>
    <row r="45" spans="1:9" x14ac:dyDescent="0.3">
      <c r="A45" s="117"/>
      <c r="B45" s="148"/>
      <c r="C45" s="27" t="s">
        <v>16</v>
      </c>
      <c r="D45" s="29" t="s">
        <v>243</v>
      </c>
      <c r="E45" s="145"/>
      <c r="F45" s="106"/>
      <c r="G45" s="100"/>
      <c r="H45" s="97"/>
      <c r="I45" s="12">
        <v>22</v>
      </c>
    </row>
    <row r="46" spans="1:9" x14ac:dyDescent="0.3">
      <c r="A46" s="117"/>
      <c r="B46" s="148"/>
      <c r="C46" s="27" t="s">
        <v>16</v>
      </c>
      <c r="D46" s="29" t="s">
        <v>244</v>
      </c>
      <c r="E46" s="146"/>
      <c r="F46" s="107"/>
      <c r="G46" s="101"/>
      <c r="H46" s="98"/>
      <c r="I46" s="12">
        <v>23</v>
      </c>
    </row>
    <row r="47" spans="1:9" ht="14.4" customHeight="1" x14ac:dyDescent="0.3">
      <c r="A47" s="127" t="s">
        <v>42</v>
      </c>
      <c r="B47" s="128"/>
      <c r="C47" s="128"/>
      <c r="D47" s="128"/>
      <c r="E47" s="128"/>
      <c r="F47" s="128"/>
      <c r="G47" s="128"/>
      <c r="H47" s="129"/>
    </row>
    <row r="48" spans="1:9" ht="28.8" customHeight="1" x14ac:dyDescent="0.3">
      <c r="A48" s="56" t="s">
        <v>43</v>
      </c>
      <c r="B48" s="57">
        <v>1000</v>
      </c>
      <c r="C48" s="27" t="s">
        <v>44</v>
      </c>
      <c r="D48" s="27" t="s">
        <v>247</v>
      </c>
      <c r="E48" s="52">
        <f>((B48*211)+(B48*211)*2/3)/100000</f>
        <v>3.5166666666666662</v>
      </c>
      <c r="F48" s="90">
        <v>13</v>
      </c>
      <c r="G48" s="57" t="s">
        <v>134</v>
      </c>
      <c r="H48" s="87" t="s">
        <v>445</v>
      </c>
    </row>
    <row r="49" spans="1:10" x14ac:dyDescent="0.3">
      <c r="A49" s="114" t="s">
        <v>17</v>
      </c>
      <c r="B49" s="115"/>
      <c r="C49" s="115"/>
      <c r="D49" s="115"/>
      <c r="E49" s="115"/>
      <c r="F49" s="115"/>
      <c r="G49" s="115"/>
      <c r="H49" s="116"/>
    </row>
    <row r="50" spans="1:10" ht="28.8" x14ac:dyDescent="0.3">
      <c r="A50" s="117" t="s">
        <v>45</v>
      </c>
      <c r="B50" s="57">
        <v>1200</v>
      </c>
      <c r="C50" s="27" t="s">
        <v>50</v>
      </c>
      <c r="D50" s="29" t="s">
        <v>253</v>
      </c>
      <c r="E50" s="52">
        <f>((B50*211)+(B50*211)*2/3)/100000</f>
        <v>4.22</v>
      </c>
      <c r="F50" s="90">
        <v>15</v>
      </c>
      <c r="G50" s="57" t="s">
        <v>134</v>
      </c>
      <c r="H50" s="87" t="s">
        <v>450</v>
      </c>
      <c r="J50" s="12">
        <f>45*0.12</f>
        <v>5.3999999999999995</v>
      </c>
    </row>
    <row r="51" spans="1:10" x14ac:dyDescent="0.3">
      <c r="A51" s="117"/>
      <c r="B51" s="57">
        <v>500</v>
      </c>
      <c r="C51" s="27" t="s">
        <v>258</v>
      </c>
      <c r="D51" s="29" t="s">
        <v>247</v>
      </c>
      <c r="E51" s="52">
        <f>((B51*211)+(B51*211)*2/3)/100000</f>
        <v>1.7583333333333331</v>
      </c>
      <c r="F51" s="90">
        <v>14</v>
      </c>
      <c r="G51" s="57" t="s">
        <v>134</v>
      </c>
      <c r="H51" s="87" t="s">
        <v>449</v>
      </c>
    </row>
    <row r="52" spans="1:10" x14ac:dyDescent="0.3">
      <c r="A52" s="117" t="s">
        <v>46</v>
      </c>
      <c r="B52" s="105">
        <v>1000</v>
      </c>
      <c r="C52" s="27" t="s">
        <v>52</v>
      </c>
      <c r="D52" s="29" t="s">
        <v>252</v>
      </c>
      <c r="E52" s="144">
        <f>((B52*211)+(B52*211)*2/3)/100000</f>
        <v>3.5166666666666662</v>
      </c>
      <c r="F52" s="105">
        <v>16</v>
      </c>
      <c r="G52" s="105" t="s">
        <v>134</v>
      </c>
      <c r="H52" s="96" t="s">
        <v>446</v>
      </c>
    </row>
    <row r="53" spans="1:10" x14ac:dyDescent="0.3">
      <c r="A53" s="117"/>
      <c r="B53" s="107"/>
      <c r="C53" s="27" t="s">
        <v>52</v>
      </c>
      <c r="D53" s="29" t="s">
        <v>262</v>
      </c>
      <c r="E53" s="146"/>
      <c r="F53" s="107"/>
      <c r="G53" s="107"/>
      <c r="H53" s="98"/>
    </row>
    <row r="54" spans="1:10" x14ac:dyDescent="0.3">
      <c r="A54" s="117"/>
      <c r="B54" s="105">
        <v>1000</v>
      </c>
      <c r="C54" s="27" t="s">
        <v>53</v>
      </c>
      <c r="D54" s="29" t="s">
        <v>246</v>
      </c>
      <c r="E54" s="144">
        <f>((B54*211)+(B54*211)*2/3)/100000</f>
        <v>3.5166666666666662</v>
      </c>
      <c r="F54" s="105">
        <v>17</v>
      </c>
      <c r="G54" s="105" t="s">
        <v>134</v>
      </c>
      <c r="H54" s="96" t="s">
        <v>436</v>
      </c>
    </row>
    <row r="55" spans="1:10" ht="28.8" x14ac:dyDescent="0.3">
      <c r="A55" s="117"/>
      <c r="B55" s="106"/>
      <c r="C55" s="27" t="s">
        <v>53</v>
      </c>
      <c r="D55" s="29" t="s">
        <v>248</v>
      </c>
      <c r="E55" s="145"/>
      <c r="F55" s="106"/>
      <c r="G55" s="106"/>
      <c r="H55" s="97"/>
    </row>
    <row r="56" spans="1:10" ht="28.8" x14ac:dyDescent="0.3">
      <c r="A56" s="117"/>
      <c r="B56" s="107"/>
      <c r="C56" s="27" t="s">
        <v>53</v>
      </c>
      <c r="D56" s="29" t="s">
        <v>249</v>
      </c>
      <c r="E56" s="146"/>
      <c r="F56" s="107"/>
      <c r="G56" s="107"/>
      <c r="H56" s="98"/>
    </row>
    <row r="57" spans="1:10" ht="28.8" x14ac:dyDescent="0.3">
      <c r="A57" s="117"/>
      <c r="B57" s="57">
        <v>500</v>
      </c>
      <c r="C57" s="27" t="s">
        <v>19</v>
      </c>
      <c r="D57" s="29" t="s">
        <v>251</v>
      </c>
      <c r="E57" s="52">
        <f>((B57*211)+(B57*211)*2/3)/100000</f>
        <v>1.7583333333333331</v>
      </c>
      <c r="F57" s="90">
        <v>18</v>
      </c>
      <c r="G57" s="57" t="s">
        <v>134</v>
      </c>
      <c r="H57" s="87" t="s">
        <v>447</v>
      </c>
    </row>
    <row r="58" spans="1:10" x14ac:dyDescent="0.3">
      <c r="A58" s="117"/>
      <c r="B58" s="57">
        <v>500</v>
      </c>
      <c r="C58" s="27" t="s">
        <v>20</v>
      </c>
      <c r="D58" s="29" t="s">
        <v>247</v>
      </c>
      <c r="E58" s="52">
        <f>((B58*211)+(B58*211)*2/3)/100000</f>
        <v>1.7583333333333331</v>
      </c>
      <c r="F58" s="90">
        <v>19</v>
      </c>
      <c r="G58" s="57" t="s">
        <v>134</v>
      </c>
      <c r="H58" s="87" t="s">
        <v>448</v>
      </c>
    </row>
    <row r="59" spans="1:10" x14ac:dyDescent="0.3">
      <c r="A59" s="117" t="s">
        <v>21</v>
      </c>
      <c r="B59" s="105">
        <v>1200</v>
      </c>
      <c r="C59" s="140" t="s">
        <v>54</v>
      </c>
      <c r="D59" s="33" t="s">
        <v>254</v>
      </c>
      <c r="E59" s="144">
        <f>((B59*211)+(B59*211)*2/3)/100000</f>
        <v>4.22</v>
      </c>
      <c r="F59" s="105">
        <v>20</v>
      </c>
      <c r="G59" s="105" t="s">
        <v>134</v>
      </c>
      <c r="H59" s="96" t="s">
        <v>451</v>
      </c>
    </row>
    <row r="60" spans="1:10" x14ac:dyDescent="0.3">
      <c r="A60" s="117"/>
      <c r="B60" s="106"/>
      <c r="C60" s="147"/>
      <c r="D60" s="33" t="s">
        <v>261</v>
      </c>
      <c r="E60" s="145"/>
      <c r="F60" s="106"/>
      <c r="G60" s="106"/>
      <c r="H60" s="97"/>
    </row>
    <row r="61" spans="1:10" x14ac:dyDescent="0.3">
      <c r="A61" s="117"/>
      <c r="B61" s="106"/>
      <c r="C61" s="147"/>
      <c r="D61" s="33" t="s">
        <v>260</v>
      </c>
      <c r="E61" s="145"/>
      <c r="F61" s="106"/>
      <c r="G61" s="106"/>
      <c r="H61" s="97"/>
    </row>
    <row r="62" spans="1:10" x14ac:dyDescent="0.3">
      <c r="A62" s="117"/>
      <c r="B62" s="107"/>
      <c r="C62" s="141"/>
      <c r="D62" s="27" t="s">
        <v>255</v>
      </c>
      <c r="E62" s="146"/>
      <c r="F62" s="107"/>
      <c r="G62" s="107"/>
      <c r="H62" s="98"/>
    </row>
    <row r="63" spans="1:10" ht="17.399999999999999" customHeight="1" x14ac:dyDescent="0.3">
      <c r="A63" s="117"/>
      <c r="B63" s="105">
        <v>1000</v>
      </c>
      <c r="C63" s="140" t="s">
        <v>22</v>
      </c>
      <c r="D63" s="27" t="s">
        <v>250</v>
      </c>
      <c r="E63" s="144">
        <f>((B63*211)+(B63*211)*2/3)/100000</f>
        <v>3.5166666666666662</v>
      </c>
      <c r="F63" s="105">
        <v>21</v>
      </c>
      <c r="G63" s="105" t="s">
        <v>134</v>
      </c>
      <c r="H63" s="96" t="s">
        <v>452</v>
      </c>
    </row>
    <row r="64" spans="1:10" x14ac:dyDescent="0.3">
      <c r="A64" s="117"/>
      <c r="B64" s="106"/>
      <c r="C64" s="147"/>
      <c r="D64" s="27" t="s">
        <v>256</v>
      </c>
      <c r="E64" s="145"/>
      <c r="F64" s="106"/>
      <c r="G64" s="106"/>
      <c r="H64" s="97"/>
    </row>
    <row r="65" spans="1:8" x14ac:dyDescent="0.3">
      <c r="A65" s="139"/>
      <c r="B65" s="107"/>
      <c r="C65" s="141"/>
      <c r="D65" s="27" t="s">
        <v>257</v>
      </c>
      <c r="E65" s="146"/>
      <c r="F65" s="107"/>
      <c r="G65" s="107"/>
      <c r="H65" s="98"/>
    </row>
    <row r="66" spans="1:8" x14ac:dyDescent="0.3">
      <c r="B66" s="37">
        <f>SUM(B9:B65)</f>
        <v>20500</v>
      </c>
      <c r="E66" s="62">
        <f>SUM(E9:E65)</f>
        <v>72.091666666666654</v>
      </c>
      <c r="F66" s="36"/>
    </row>
    <row r="67" spans="1:8" x14ac:dyDescent="0.3">
      <c r="B67" s="64">
        <f>B3*100</f>
        <v>20500</v>
      </c>
      <c r="E67" s="63">
        <f>E4/100000</f>
        <v>72.091666666666654</v>
      </c>
      <c r="F67" s="36"/>
    </row>
    <row r="68" spans="1:8" x14ac:dyDescent="0.3">
      <c r="A68" s="15" t="s">
        <v>23</v>
      </c>
      <c r="C68" s="68">
        <f>E2/100000</f>
        <v>43.255000000000003</v>
      </c>
      <c r="D68" s="17" t="s">
        <v>24</v>
      </c>
      <c r="F68" s="36"/>
    </row>
    <row r="69" spans="1:8" x14ac:dyDescent="0.3">
      <c r="A69" s="15" t="s">
        <v>25</v>
      </c>
      <c r="C69" s="68">
        <f>E3/100000</f>
        <v>28.836666666666666</v>
      </c>
      <c r="D69" s="17" t="s">
        <v>24</v>
      </c>
      <c r="F69" s="36"/>
    </row>
    <row r="70" spans="1:8" x14ac:dyDescent="0.3">
      <c r="A70" s="17" t="s">
        <v>56</v>
      </c>
      <c r="F70" s="36"/>
    </row>
    <row r="71" spans="1:8" x14ac:dyDescent="0.3">
      <c r="F71" s="36"/>
    </row>
    <row r="72" spans="1:8" x14ac:dyDescent="0.3">
      <c r="F72" s="36"/>
    </row>
    <row r="73" spans="1:8" x14ac:dyDescent="0.3">
      <c r="F73" s="36"/>
    </row>
    <row r="74" spans="1:8" x14ac:dyDescent="0.3">
      <c r="F74" s="36"/>
    </row>
    <row r="75" spans="1:8" x14ac:dyDescent="0.3">
      <c r="E75" s="35"/>
      <c r="F75" s="36"/>
    </row>
    <row r="76" spans="1:8" x14ac:dyDescent="0.3">
      <c r="A76" s="12"/>
      <c r="B76" s="12"/>
      <c r="F76" s="36"/>
    </row>
    <row r="77" spans="1:8" x14ac:dyDescent="0.3">
      <c r="A77" s="12"/>
      <c r="B77" s="12"/>
      <c r="F77" s="36"/>
    </row>
    <row r="78" spans="1:8" x14ac:dyDescent="0.3">
      <c r="A78" s="12"/>
      <c r="B78" s="12"/>
      <c r="F78" s="36"/>
    </row>
    <row r="79" spans="1:8" x14ac:dyDescent="0.3">
      <c r="A79" s="12"/>
      <c r="B79" s="12"/>
      <c r="F79" s="36"/>
    </row>
    <row r="80" spans="1:8" x14ac:dyDescent="0.3">
      <c r="A80" s="12"/>
      <c r="B80" s="12"/>
      <c r="F80" s="36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36"/>
      <c r="G86" s="12"/>
    </row>
    <row r="87" spans="1:7" x14ac:dyDescent="0.3">
      <c r="A87" s="12"/>
      <c r="B87" s="12"/>
      <c r="F87" s="36"/>
      <c r="G87" s="12"/>
    </row>
    <row r="88" spans="1:7" x14ac:dyDescent="0.3">
      <c r="A88" s="12"/>
      <c r="B88" s="12"/>
      <c r="F88" s="36"/>
      <c r="G88" s="12"/>
    </row>
    <row r="89" spans="1:7" x14ac:dyDescent="0.3">
      <c r="A89" s="12"/>
      <c r="B89" s="12"/>
      <c r="F89" s="36"/>
      <c r="G89" s="12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36"/>
      <c r="G92" s="12"/>
    </row>
    <row r="93" spans="1:7" x14ac:dyDescent="0.3">
      <c r="A93" s="12"/>
      <c r="B93" s="12"/>
      <c r="F93" s="36"/>
      <c r="G93" s="12"/>
    </row>
    <row r="94" spans="1:7" x14ac:dyDescent="0.3">
      <c r="A94" s="12"/>
      <c r="B94" s="12"/>
      <c r="F94" s="36"/>
      <c r="G94" s="12"/>
    </row>
    <row r="95" spans="1:7" x14ac:dyDescent="0.3">
      <c r="A95" s="12"/>
      <c r="B95" s="12"/>
      <c r="F95" s="36"/>
      <c r="G95" s="12"/>
    </row>
    <row r="96" spans="1:7" x14ac:dyDescent="0.3">
      <c r="A96" s="12"/>
      <c r="B96" s="12"/>
      <c r="F96" s="36"/>
      <c r="G96" s="12"/>
    </row>
    <row r="97" spans="1:7" x14ac:dyDescent="0.3">
      <c r="A97" s="12"/>
      <c r="B97" s="12"/>
      <c r="F97" s="36"/>
      <c r="G97" s="12"/>
    </row>
    <row r="98" spans="1:7" x14ac:dyDescent="0.3">
      <c r="A98" s="12"/>
      <c r="B98" s="12"/>
      <c r="F98" s="36"/>
      <c r="G98" s="12"/>
    </row>
    <row r="99" spans="1:7" x14ac:dyDescent="0.3">
      <c r="A99" s="12"/>
      <c r="B99" s="12"/>
      <c r="F99" s="36"/>
      <c r="G99" s="12"/>
    </row>
    <row r="100" spans="1:7" x14ac:dyDescent="0.3">
      <c r="A100" s="12"/>
      <c r="B100" s="12"/>
      <c r="F100" s="36"/>
      <c r="G100" s="12"/>
    </row>
    <row r="101" spans="1:7" x14ac:dyDescent="0.3">
      <c r="A101" s="12"/>
      <c r="B101" s="12"/>
      <c r="F101" s="36"/>
      <c r="G101" s="12"/>
    </row>
    <row r="102" spans="1:7" x14ac:dyDescent="0.3">
      <c r="A102" s="12"/>
      <c r="B102" s="12"/>
      <c r="F102" s="36"/>
      <c r="G102" s="12"/>
    </row>
    <row r="103" spans="1:7" x14ac:dyDescent="0.3">
      <c r="A103" s="12"/>
      <c r="B103" s="12"/>
      <c r="F103" s="36"/>
      <c r="G103" s="12"/>
    </row>
    <row r="104" spans="1:7" x14ac:dyDescent="0.3">
      <c r="A104" s="12"/>
      <c r="B104" s="12"/>
      <c r="F104" s="36"/>
      <c r="G104" s="12"/>
    </row>
    <row r="105" spans="1:7" x14ac:dyDescent="0.3">
      <c r="A105" s="12"/>
      <c r="B105" s="12"/>
      <c r="F105" s="36"/>
      <c r="G105" s="12"/>
    </row>
    <row r="106" spans="1:7" x14ac:dyDescent="0.3">
      <c r="A106" s="12"/>
      <c r="B106" s="12"/>
      <c r="F106" s="36"/>
      <c r="G106" s="12"/>
    </row>
    <row r="107" spans="1:7" x14ac:dyDescent="0.3">
      <c r="A107" s="12"/>
      <c r="B107" s="12"/>
      <c r="F107" s="36"/>
      <c r="G107" s="12"/>
    </row>
    <row r="108" spans="1:7" x14ac:dyDescent="0.3">
      <c r="A108" s="12"/>
      <c r="B108" s="12"/>
      <c r="F108" s="36"/>
      <c r="G108" s="12"/>
    </row>
    <row r="109" spans="1:7" x14ac:dyDescent="0.3">
      <c r="A109" s="12"/>
      <c r="B109" s="12"/>
      <c r="F109" s="36"/>
      <c r="G109" s="12"/>
    </row>
    <row r="110" spans="1:7" x14ac:dyDescent="0.3">
      <c r="A110" s="12"/>
      <c r="B110" s="12"/>
      <c r="F110" s="36"/>
      <c r="G110" s="12"/>
    </row>
    <row r="111" spans="1:7" x14ac:dyDescent="0.3">
      <c r="A111" s="12"/>
      <c r="B111" s="12"/>
      <c r="F111" s="36"/>
      <c r="G111" s="12"/>
    </row>
    <row r="112" spans="1:7" x14ac:dyDescent="0.3">
      <c r="A112" s="12"/>
      <c r="B112" s="12"/>
      <c r="F112" s="36"/>
      <c r="G112" s="12"/>
    </row>
    <row r="113" spans="1:7" x14ac:dyDescent="0.3">
      <c r="A113" s="12"/>
      <c r="B113" s="12"/>
      <c r="F113" s="36"/>
      <c r="G113" s="12"/>
    </row>
    <row r="114" spans="1:7" x14ac:dyDescent="0.3">
      <c r="A114" s="12"/>
      <c r="B114" s="12"/>
      <c r="F114" s="36"/>
      <c r="G114" s="12"/>
    </row>
    <row r="115" spans="1:7" x14ac:dyDescent="0.3">
      <c r="A115" s="12"/>
      <c r="B115" s="12"/>
      <c r="F115" s="36"/>
      <c r="G115" s="12"/>
    </row>
    <row r="116" spans="1:7" x14ac:dyDescent="0.3">
      <c r="A116" s="12"/>
      <c r="B116" s="12"/>
      <c r="F116" s="36"/>
      <c r="G116" s="12"/>
    </row>
    <row r="117" spans="1:7" x14ac:dyDescent="0.3">
      <c r="A117" s="12"/>
      <c r="B117" s="12"/>
      <c r="F117" s="36"/>
      <c r="G117" s="12"/>
    </row>
    <row r="118" spans="1:7" x14ac:dyDescent="0.3">
      <c r="A118" s="12"/>
      <c r="B118" s="12"/>
      <c r="F118" s="36"/>
      <c r="G118" s="12"/>
    </row>
    <row r="119" spans="1:7" x14ac:dyDescent="0.3">
      <c r="A119" s="12"/>
      <c r="B119" s="12"/>
      <c r="F119" s="36"/>
      <c r="G119" s="12"/>
    </row>
    <row r="120" spans="1:7" x14ac:dyDescent="0.3">
      <c r="A120" s="12"/>
      <c r="B120" s="12"/>
      <c r="F120" s="36"/>
      <c r="G120" s="12"/>
    </row>
    <row r="121" spans="1:7" x14ac:dyDescent="0.3">
      <c r="A121" s="12"/>
      <c r="B121" s="12"/>
      <c r="F121" s="36"/>
      <c r="G121" s="12"/>
    </row>
    <row r="122" spans="1:7" x14ac:dyDescent="0.3">
      <c r="A122" s="12"/>
      <c r="B122" s="12"/>
      <c r="F122" s="36"/>
      <c r="G122" s="12"/>
    </row>
    <row r="123" spans="1:7" x14ac:dyDescent="0.3">
      <c r="A123" s="12"/>
      <c r="B123" s="12"/>
      <c r="F123" s="36"/>
      <c r="G123" s="12"/>
    </row>
    <row r="124" spans="1:7" x14ac:dyDescent="0.3">
      <c r="A124" s="12"/>
      <c r="B124" s="12"/>
      <c r="F124" s="36"/>
      <c r="G124" s="12"/>
    </row>
    <row r="125" spans="1:7" x14ac:dyDescent="0.3">
      <c r="A125" s="12"/>
      <c r="B125" s="12"/>
      <c r="F125" s="18"/>
      <c r="G125" s="12"/>
    </row>
  </sheetData>
  <mergeCells count="81">
    <mergeCell ref="H7:H8"/>
    <mergeCell ref="A9:H9"/>
    <mergeCell ref="A7:A8"/>
    <mergeCell ref="B7:B8"/>
    <mergeCell ref="C7:C8"/>
    <mergeCell ref="D7:D8"/>
    <mergeCell ref="E7:E8"/>
    <mergeCell ref="F7:F8"/>
    <mergeCell ref="A16:A23"/>
    <mergeCell ref="A50:A51"/>
    <mergeCell ref="A52:A58"/>
    <mergeCell ref="A59:A65"/>
    <mergeCell ref="G7:G8"/>
    <mergeCell ref="A12:A13"/>
    <mergeCell ref="A15:H15"/>
    <mergeCell ref="E39:E42"/>
    <mergeCell ref="E34:E38"/>
    <mergeCell ref="E29:E33"/>
    <mergeCell ref="E24:E28"/>
    <mergeCell ref="F29:F33"/>
    <mergeCell ref="B24:B28"/>
    <mergeCell ref="B29:B33"/>
    <mergeCell ref="B34:B38"/>
    <mergeCell ref="B39:B42"/>
    <mergeCell ref="G34:G38"/>
    <mergeCell ref="F12:F13"/>
    <mergeCell ref="F17:F21"/>
    <mergeCell ref="B17:B21"/>
    <mergeCell ref="B22:B23"/>
    <mergeCell ref="G17:G21"/>
    <mergeCell ref="G22:G23"/>
    <mergeCell ref="F22:F23"/>
    <mergeCell ref="E22:E23"/>
    <mergeCell ref="E17:E21"/>
    <mergeCell ref="B12:B13"/>
    <mergeCell ref="E12:E13"/>
    <mergeCell ref="G39:G42"/>
    <mergeCell ref="F43:F46"/>
    <mergeCell ref="G43:G46"/>
    <mergeCell ref="E52:E53"/>
    <mergeCell ref="F52:F53"/>
    <mergeCell ref="G52:G53"/>
    <mergeCell ref="A47:H47"/>
    <mergeCell ref="A49:H49"/>
    <mergeCell ref="E43:E46"/>
    <mergeCell ref="B52:B53"/>
    <mergeCell ref="A24:A46"/>
    <mergeCell ref="B43:B46"/>
    <mergeCell ref="F24:F28"/>
    <mergeCell ref="G24:G28"/>
    <mergeCell ref="G29:G33"/>
    <mergeCell ref="F34:F38"/>
    <mergeCell ref="B54:B56"/>
    <mergeCell ref="E54:E56"/>
    <mergeCell ref="F54:F56"/>
    <mergeCell ref="G54:G56"/>
    <mergeCell ref="B59:B62"/>
    <mergeCell ref="G59:G62"/>
    <mergeCell ref="B63:B65"/>
    <mergeCell ref="E59:E62"/>
    <mergeCell ref="E63:E65"/>
    <mergeCell ref="F59:F62"/>
    <mergeCell ref="F63:F65"/>
    <mergeCell ref="C63:C65"/>
    <mergeCell ref="C59:C62"/>
    <mergeCell ref="G63:G65"/>
    <mergeCell ref="C12:C13"/>
    <mergeCell ref="G12:G13"/>
    <mergeCell ref="H12:H13"/>
    <mergeCell ref="H17:H21"/>
    <mergeCell ref="H22:H23"/>
    <mergeCell ref="H24:H28"/>
    <mergeCell ref="H29:H33"/>
    <mergeCell ref="H34:H38"/>
    <mergeCell ref="H39:H42"/>
    <mergeCell ref="H43:H46"/>
    <mergeCell ref="H52:H53"/>
    <mergeCell ref="H54:H56"/>
    <mergeCell ref="H59:H62"/>
    <mergeCell ref="H63:H65"/>
    <mergeCell ref="F39:F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workbookViewId="0">
      <selection activeCell="C19" sqref="C19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62</v>
      </c>
      <c r="B1" s="2"/>
      <c r="C1" s="3"/>
      <c r="D1" s="3" t="s">
        <v>58</v>
      </c>
      <c r="E1" s="3"/>
      <c r="F1" s="24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4283300</v>
      </c>
      <c r="F2" s="24"/>
      <c r="G2" s="2"/>
      <c r="H2" s="25"/>
    </row>
    <row r="3" spans="1:12" x14ac:dyDescent="0.3">
      <c r="A3" s="1" t="s">
        <v>1</v>
      </c>
      <c r="B3" s="2">
        <v>203</v>
      </c>
      <c r="C3" s="5"/>
      <c r="D3" s="5" t="s">
        <v>2</v>
      </c>
      <c r="E3" s="7">
        <f>E2*2/3</f>
        <v>2855533.3333333335</v>
      </c>
      <c r="F3" s="24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7138833.333333334</v>
      </c>
      <c r="F4" s="24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428330</v>
      </c>
      <c r="F5" s="24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7567163.333333334</v>
      </c>
      <c r="F6" s="24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32" t="s">
        <v>27</v>
      </c>
      <c r="B10" s="31">
        <v>1000</v>
      </c>
      <c r="C10" s="30" t="s">
        <v>33</v>
      </c>
      <c r="D10" s="9" t="s">
        <v>191</v>
      </c>
      <c r="E10" s="46">
        <f t="shared" ref="E10:E23" si="0">((B10*211)+(B10*211)*2/3)/100000</f>
        <v>3.5166666666666662</v>
      </c>
      <c r="F10" s="31">
        <v>13</v>
      </c>
      <c r="G10" s="10" t="s">
        <v>134</v>
      </c>
      <c r="H10" s="28" t="s">
        <v>453</v>
      </c>
    </row>
    <row r="11" spans="1:12" ht="14.4" customHeight="1" x14ac:dyDescent="0.3">
      <c r="A11" s="127" t="s">
        <v>13</v>
      </c>
      <c r="B11" s="128"/>
      <c r="C11" s="128"/>
      <c r="D11" s="128"/>
      <c r="E11" s="128"/>
      <c r="F11" s="128"/>
      <c r="G11" s="128"/>
      <c r="H11" s="129"/>
    </row>
    <row r="12" spans="1:12" x14ac:dyDescent="0.3">
      <c r="A12" s="117" t="s">
        <v>14</v>
      </c>
      <c r="B12" s="43">
        <v>800</v>
      </c>
      <c r="C12" s="29" t="s">
        <v>91</v>
      </c>
      <c r="D12" s="29" t="s">
        <v>173</v>
      </c>
      <c r="E12" s="46">
        <f t="shared" si="0"/>
        <v>2.813333333333333</v>
      </c>
      <c r="F12" s="43">
        <v>3</v>
      </c>
      <c r="G12" s="32" t="s">
        <v>134</v>
      </c>
      <c r="H12" s="38" t="s">
        <v>454</v>
      </c>
    </row>
    <row r="13" spans="1:12" x14ac:dyDescent="0.3">
      <c r="A13" s="117"/>
      <c r="B13" s="43">
        <v>800</v>
      </c>
      <c r="C13" s="29" t="s">
        <v>91</v>
      </c>
      <c r="D13" s="29" t="s">
        <v>174</v>
      </c>
      <c r="E13" s="46">
        <f t="shared" si="0"/>
        <v>2.813333333333333</v>
      </c>
      <c r="F13" s="43">
        <v>4</v>
      </c>
      <c r="G13" s="32" t="s">
        <v>134</v>
      </c>
      <c r="H13" s="38" t="s">
        <v>455</v>
      </c>
      <c r="J13" s="12">
        <f>3*200</f>
        <v>600</v>
      </c>
    </row>
    <row r="14" spans="1:12" x14ac:dyDescent="0.3">
      <c r="A14" s="117"/>
      <c r="B14" s="43">
        <v>800</v>
      </c>
      <c r="C14" s="29" t="s">
        <v>38</v>
      </c>
      <c r="D14" s="29" t="s">
        <v>172</v>
      </c>
      <c r="E14" s="46">
        <f t="shared" si="0"/>
        <v>2.813333333333333</v>
      </c>
      <c r="F14" s="43">
        <v>2</v>
      </c>
      <c r="G14" s="32" t="s">
        <v>134</v>
      </c>
      <c r="H14" s="38" t="s">
        <v>456</v>
      </c>
      <c r="J14" s="12">
        <f>1000*211</f>
        <v>211000</v>
      </c>
    </row>
    <row r="15" spans="1:12" x14ac:dyDescent="0.3">
      <c r="A15" s="117"/>
      <c r="B15" s="43">
        <v>2800</v>
      </c>
      <c r="C15" s="30" t="s">
        <v>170</v>
      </c>
      <c r="D15" s="30" t="s">
        <v>171</v>
      </c>
      <c r="E15" s="46">
        <f t="shared" si="0"/>
        <v>9.8466666666666676</v>
      </c>
      <c r="F15" s="43">
        <v>1</v>
      </c>
      <c r="G15" s="32" t="s">
        <v>134</v>
      </c>
      <c r="H15" s="38" t="s">
        <v>457</v>
      </c>
    </row>
    <row r="16" spans="1:12" ht="28.8" x14ac:dyDescent="0.3">
      <c r="A16" s="117" t="s">
        <v>15</v>
      </c>
      <c r="B16" s="31">
        <v>800</v>
      </c>
      <c r="C16" s="29" t="s">
        <v>16</v>
      </c>
      <c r="D16" s="54" t="s">
        <v>178</v>
      </c>
      <c r="E16" s="46">
        <f t="shared" si="0"/>
        <v>2.813333333333333</v>
      </c>
      <c r="F16" s="31">
        <v>8</v>
      </c>
      <c r="G16" s="32" t="s">
        <v>134</v>
      </c>
      <c r="H16" s="28" t="s">
        <v>458</v>
      </c>
    </row>
    <row r="17" spans="1:10" ht="28.8" x14ac:dyDescent="0.3">
      <c r="A17" s="117"/>
      <c r="B17" s="31">
        <v>800</v>
      </c>
      <c r="C17" s="29" t="s">
        <v>16</v>
      </c>
      <c r="D17" s="53" t="s">
        <v>179</v>
      </c>
      <c r="E17" s="46">
        <f t="shared" si="0"/>
        <v>2.813333333333333</v>
      </c>
      <c r="F17" s="31">
        <v>9</v>
      </c>
      <c r="G17" s="32" t="s">
        <v>134</v>
      </c>
      <c r="H17" s="87" t="s">
        <v>459</v>
      </c>
    </row>
    <row r="18" spans="1:10" ht="28.8" x14ac:dyDescent="0.3">
      <c r="A18" s="117"/>
      <c r="B18" s="31">
        <v>800</v>
      </c>
      <c r="C18" s="29" t="s">
        <v>16</v>
      </c>
      <c r="D18" s="53" t="s">
        <v>180</v>
      </c>
      <c r="E18" s="46">
        <f t="shared" si="0"/>
        <v>2.813333333333333</v>
      </c>
      <c r="F18" s="31">
        <v>10</v>
      </c>
      <c r="G18" s="32" t="s">
        <v>134</v>
      </c>
      <c r="H18" s="87" t="s">
        <v>460</v>
      </c>
    </row>
    <row r="19" spans="1:10" ht="28.8" x14ac:dyDescent="0.3">
      <c r="A19" s="117"/>
      <c r="B19" s="31">
        <v>800</v>
      </c>
      <c r="C19" s="29" t="s">
        <v>16</v>
      </c>
      <c r="D19" s="54" t="s">
        <v>181</v>
      </c>
      <c r="E19" s="46">
        <f t="shared" si="0"/>
        <v>2.813333333333333</v>
      </c>
      <c r="F19" s="31">
        <v>11</v>
      </c>
      <c r="G19" s="32" t="s">
        <v>134</v>
      </c>
      <c r="H19" s="87" t="s">
        <v>461</v>
      </c>
      <c r="J19" s="12">
        <f>9000*211</f>
        <v>1899000</v>
      </c>
    </row>
    <row r="20" spans="1:10" ht="28.8" x14ac:dyDescent="0.3">
      <c r="A20" s="117"/>
      <c r="B20" s="31">
        <v>800</v>
      </c>
      <c r="C20" s="29" t="s">
        <v>16</v>
      </c>
      <c r="D20" s="54" t="s">
        <v>182</v>
      </c>
      <c r="E20" s="46">
        <f t="shared" si="0"/>
        <v>2.813333333333333</v>
      </c>
      <c r="F20" s="31">
        <v>12</v>
      </c>
      <c r="G20" s="32" t="s">
        <v>134</v>
      </c>
      <c r="H20" s="87" t="s">
        <v>462</v>
      </c>
    </row>
    <row r="21" spans="1:10" x14ac:dyDescent="0.3">
      <c r="A21" s="114" t="s">
        <v>17</v>
      </c>
      <c r="B21" s="115"/>
      <c r="C21" s="115"/>
      <c r="D21" s="115"/>
      <c r="E21" s="115"/>
      <c r="F21" s="115"/>
      <c r="G21" s="115"/>
      <c r="H21" s="116"/>
    </row>
    <row r="22" spans="1:10" x14ac:dyDescent="0.3">
      <c r="A22" s="117" t="s">
        <v>45</v>
      </c>
      <c r="B22" s="31">
        <v>300</v>
      </c>
      <c r="C22" s="29" t="s">
        <v>183</v>
      </c>
      <c r="D22" s="29" t="s">
        <v>184</v>
      </c>
      <c r="E22" s="46">
        <f t="shared" si="0"/>
        <v>1.0549999999999999</v>
      </c>
      <c r="F22" s="90">
        <v>14</v>
      </c>
      <c r="G22" s="31" t="s">
        <v>134</v>
      </c>
      <c r="H22" s="87" t="s">
        <v>463</v>
      </c>
    </row>
    <row r="23" spans="1:10" x14ac:dyDescent="0.3">
      <c r="A23" s="117"/>
      <c r="B23" s="31">
        <v>1000</v>
      </c>
      <c r="C23" s="29" t="s">
        <v>51</v>
      </c>
      <c r="D23" s="29" t="s">
        <v>185</v>
      </c>
      <c r="E23" s="46">
        <f t="shared" si="0"/>
        <v>3.5166666666666662</v>
      </c>
      <c r="F23" s="31">
        <v>15</v>
      </c>
      <c r="G23" s="31" t="s">
        <v>134</v>
      </c>
      <c r="H23" s="87" t="s">
        <v>464</v>
      </c>
    </row>
    <row r="24" spans="1:10" x14ac:dyDescent="0.3">
      <c r="A24" s="117" t="s">
        <v>46</v>
      </c>
      <c r="B24" s="31">
        <v>1000</v>
      </c>
      <c r="C24" s="29" t="s">
        <v>52</v>
      </c>
      <c r="D24" s="29" t="s">
        <v>189</v>
      </c>
      <c r="E24" s="46">
        <f t="shared" ref="E24:E32" si="1">((B24*211)+(B24*211)*2/3)/100000</f>
        <v>3.5166666666666662</v>
      </c>
      <c r="F24" s="31">
        <v>16</v>
      </c>
      <c r="G24" s="31" t="s">
        <v>134</v>
      </c>
      <c r="H24" s="87" t="s">
        <v>465</v>
      </c>
    </row>
    <row r="25" spans="1:10" x14ac:dyDescent="0.3">
      <c r="A25" s="117"/>
      <c r="B25" s="90">
        <v>1000</v>
      </c>
      <c r="C25" s="29" t="s">
        <v>53</v>
      </c>
      <c r="D25" s="53" t="s">
        <v>175</v>
      </c>
      <c r="E25" s="46">
        <f t="shared" si="1"/>
        <v>3.5166666666666662</v>
      </c>
      <c r="F25" s="31">
        <v>5</v>
      </c>
      <c r="G25" s="31" t="s">
        <v>134</v>
      </c>
      <c r="H25" s="87" t="s">
        <v>466</v>
      </c>
    </row>
    <row r="26" spans="1:10" ht="28.8" x14ac:dyDescent="0.3">
      <c r="A26" s="117"/>
      <c r="B26" s="31">
        <v>1000</v>
      </c>
      <c r="C26" s="29" t="s">
        <v>53</v>
      </c>
      <c r="D26" s="53" t="s">
        <v>176</v>
      </c>
      <c r="E26" s="46">
        <f t="shared" si="1"/>
        <v>3.5166666666666662</v>
      </c>
      <c r="F26" s="31">
        <v>6</v>
      </c>
      <c r="G26" s="31" t="s">
        <v>134</v>
      </c>
      <c r="H26" s="87" t="s">
        <v>467</v>
      </c>
    </row>
    <row r="27" spans="1:10" ht="28.8" x14ac:dyDescent="0.3">
      <c r="A27" s="117"/>
      <c r="B27" s="31">
        <v>1000</v>
      </c>
      <c r="C27" s="29" t="s">
        <v>53</v>
      </c>
      <c r="D27" s="53" t="s">
        <v>177</v>
      </c>
      <c r="E27" s="46">
        <f t="shared" si="1"/>
        <v>3.5166666666666662</v>
      </c>
      <c r="F27" s="31">
        <v>7</v>
      </c>
      <c r="G27" s="31" t="s">
        <v>134</v>
      </c>
      <c r="H27" s="87" t="s">
        <v>468</v>
      </c>
    </row>
    <row r="28" spans="1:10" x14ac:dyDescent="0.3">
      <c r="A28" s="117"/>
      <c r="B28" s="31">
        <v>800</v>
      </c>
      <c r="C28" s="29" t="s">
        <v>18</v>
      </c>
      <c r="D28" s="29" t="s">
        <v>188</v>
      </c>
      <c r="E28" s="46">
        <f t="shared" si="1"/>
        <v>2.813333333333333</v>
      </c>
      <c r="F28" s="31">
        <v>17</v>
      </c>
      <c r="G28" s="31" t="s">
        <v>134</v>
      </c>
      <c r="H28" s="87" t="s">
        <v>471</v>
      </c>
    </row>
    <row r="29" spans="1:10" x14ac:dyDescent="0.3">
      <c r="A29" s="117" t="s">
        <v>21</v>
      </c>
      <c r="B29" s="31">
        <v>1000</v>
      </c>
      <c r="C29" s="27" t="s">
        <v>54</v>
      </c>
      <c r="D29" s="27" t="s">
        <v>187</v>
      </c>
      <c r="E29" s="46">
        <f t="shared" si="1"/>
        <v>3.5166666666666662</v>
      </c>
      <c r="F29" s="31">
        <v>18</v>
      </c>
      <c r="G29" s="31" t="s">
        <v>134</v>
      </c>
      <c r="H29" s="87" t="s">
        <v>469</v>
      </c>
    </row>
    <row r="30" spans="1:10" x14ac:dyDescent="0.3">
      <c r="A30" s="117"/>
      <c r="B30" s="31">
        <v>1000</v>
      </c>
      <c r="C30" s="27" t="s">
        <v>54</v>
      </c>
      <c r="D30" s="27" t="s">
        <v>186</v>
      </c>
      <c r="E30" s="46">
        <f t="shared" si="1"/>
        <v>3.5166666666666662</v>
      </c>
      <c r="F30" s="31">
        <v>19</v>
      </c>
      <c r="G30" s="31" t="s">
        <v>134</v>
      </c>
      <c r="H30" s="87" t="s">
        <v>470</v>
      </c>
    </row>
    <row r="31" spans="1:10" x14ac:dyDescent="0.3">
      <c r="A31" s="117" t="s">
        <v>48</v>
      </c>
      <c r="B31" s="31">
        <v>1000</v>
      </c>
      <c r="C31" s="27" t="s">
        <v>153</v>
      </c>
      <c r="D31" s="27" t="s">
        <v>190</v>
      </c>
      <c r="E31" s="46">
        <f t="shared" si="1"/>
        <v>3.5166666666666662</v>
      </c>
      <c r="F31" s="31">
        <v>20</v>
      </c>
      <c r="G31" s="31" t="s">
        <v>134</v>
      </c>
      <c r="H31" s="87" t="s">
        <v>472</v>
      </c>
    </row>
    <row r="32" spans="1:10" x14ac:dyDescent="0.3">
      <c r="A32" s="117"/>
      <c r="B32" s="31">
        <v>1000</v>
      </c>
      <c r="C32" s="29" t="s">
        <v>55</v>
      </c>
      <c r="D32" s="29" t="s">
        <v>136</v>
      </c>
      <c r="E32" s="46">
        <f t="shared" si="1"/>
        <v>3.5166666666666662</v>
      </c>
      <c r="F32" s="31">
        <v>21</v>
      </c>
      <c r="G32" s="31" t="s">
        <v>134</v>
      </c>
      <c r="H32" s="87" t="s">
        <v>473</v>
      </c>
    </row>
    <row r="33" spans="1:7" x14ac:dyDescent="0.3">
      <c r="B33" s="11">
        <f>SUM(B9:B32)</f>
        <v>20300</v>
      </c>
      <c r="E33" s="35">
        <f>SUM(E9:E32)</f>
        <v>71.388333333333321</v>
      </c>
      <c r="F33" s="36"/>
    </row>
    <row r="34" spans="1:7" x14ac:dyDescent="0.3">
      <c r="B34" s="13">
        <f>B3*100</f>
        <v>20300</v>
      </c>
      <c r="E34" s="14">
        <f>E4/100000</f>
        <v>71.388333333333335</v>
      </c>
      <c r="F34" s="36"/>
    </row>
    <row r="35" spans="1:7" x14ac:dyDescent="0.3">
      <c r="A35" s="15" t="s">
        <v>23</v>
      </c>
      <c r="C35" s="16">
        <f>E2/100000</f>
        <v>42.832999999999998</v>
      </c>
      <c r="D35" s="17" t="s">
        <v>24</v>
      </c>
      <c r="F35" s="36"/>
    </row>
    <row r="36" spans="1:7" x14ac:dyDescent="0.3">
      <c r="A36" s="15" t="s">
        <v>25</v>
      </c>
      <c r="C36" s="16">
        <f>E3/100000</f>
        <v>28.555333333333333</v>
      </c>
      <c r="D36" s="17" t="s">
        <v>24</v>
      </c>
      <c r="F36" s="36"/>
    </row>
    <row r="37" spans="1:7" x14ac:dyDescent="0.3">
      <c r="A37" s="17" t="s">
        <v>56</v>
      </c>
      <c r="F37" s="36"/>
    </row>
    <row r="38" spans="1:7" x14ac:dyDescent="0.3">
      <c r="F38" s="36"/>
    </row>
    <row r="39" spans="1:7" x14ac:dyDescent="0.3">
      <c r="F39" s="36"/>
    </row>
    <row r="40" spans="1:7" x14ac:dyDescent="0.3">
      <c r="F40" s="36"/>
    </row>
    <row r="41" spans="1:7" x14ac:dyDescent="0.3">
      <c r="F41" s="36"/>
    </row>
    <row r="42" spans="1:7" x14ac:dyDescent="0.3">
      <c r="E42" s="35"/>
      <c r="F42" s="36"/>
    </row>
    <row r="43" spans="1:7" x14ac:dyDescent="0.3">
      <c r="A43" s="12"/>
      <c r="B43" s="12"/>
      <c r="F43" s="36"/>
    </row>
    <row r="44" spans="1:7" x14ac:dyDescent="0.3">
      <c r="A44" s="12"/>
      <c r="B44" s="12"/>
      <c r="F44" s="36"/>
    </row>
    <row r="45" spans="1:7" x14ac:dyDescent="0.3">
      <c r="A45" s="12"/>
      <c r="B45" s="12"/>
      <c r="F45" s="36"/>
    </row>
    <row r="46" spans="1:7" x14ac:dyDescent="0.3">
      <c r="A46" s="12"/>
      <c r="B46" s="12"/>
      <c r="F46" s="36"/>
    </row>
    <row r="47" spans="1:7" x14ac:dyDescent="0.3">
      <c r="A47" s="12"/>
      <c r="B47" s="12"/>
      <c r="F47" s="36"/>
    </row>
    <row r="48" spans="1:7" x14ac:dyDescent="0.3">
      <c r="A48" s="12"/>
      <c r="B48" s="12"/>
      <c r="F48" s="36"/>
      <c r="G48" s="12"/>
    </row>
    <row r="49" spans="1:7" x14ac:dyDescent="0.3">
      <c r="A49" s="12"/>
      <c r="B49" s="12"/>
      <c r="F49" s="36"/>
      <c r="G49" s="12"/>
    </row>
    <row r="50" spans="1:7" x14ac:dyDescent="0.3">
      <c r="A50" s="12"/>
      <c r="B50" s="12"/>
      <c r="F50" s="36"/>
      <c r="G50" s="12"/>
    </row>
    <row r="51" spans="1:7" x14ac:dyDescent="0.3">
      <c r="A51" s="12"/>
      <c r="B51" s="12"/>
      <c r="F51" s="36"/>
      <c r="G51" s="12"/>
    </row>
    <row r="52" spans="1:7" x14ac:dyDescent="0.3">
      <c r="A52" s="12"/>
      <c r="B52" s="12"/>
      <c r="F52" s="36"/>
      <c r="G52" s="12"/>
    </row>
    <row r="53" spans="1:7" x14ac:dyDescent="0.3">
      <c r="A53" s="12"/>
      <c r="B53" s="12"/>
      <c r="F53" s="36"/>
      <c r="G53" s="12"/>
    </row>
    <row r="54" spans="1:7" x14ac:dyDescent="0.3">
      <c r="A54" s="12"/>
      <c r="B54" s="12"/>
      <c r="F54" s="36"/>
      <c r="G54" s="12"/>
    </row>
    <row r="55" spans="1:7" x14ac:dyDescent="0.3">
      <c r="A55" s="12"/>
      <c r="B55" s="12"/>
      <c r="F55" s="36"/>
      <c r="G55" s="12"/>
    </row>
    <row r="56" spans="1:7" x14ac:dyDescent="0.3">
      <c r="A56" s="12"/>
      <c r="B56" s="12"/>
      <c r="F56" s="36"/>
      <c r="G56" s="12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36"/>
      <c r="G86" s="12"/>
    </row>
    <row r="87" spans="1:7" x14ac:dyDescent="0.3">
      <c r="A87" s="12"/>
      <c r="B87" s="12"/>
      <c r="F87" s="36"/>
      <c r="G87" s="12"/>
    </row>
    <row r="88" spans="1:7" x14ac:dyDescent="0.3">
      <c r="A88" s="12"/>
      <c r="B88" s="12"/>
      <c r="F88" s="36"/>
      <c r="G88" s="12"/>
    </row>
    <row r="89" spans="1:7" x14ac:dyDescent="0.3">
      <c r="A89" s="12"/>
      <c r="B89" s="12"/>
      <c r="F89" s="36"/>
      <c r="G89" s="12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48"/>
      <c r="G92" s="12"/>
    </row>
  </sheetData>
  <mergeCells count="17">
    <mergeCell ref="A11:H11"/>
    <mergeCell ref="A16:A20"/>
    <mergeCell ref="A12:A15"/>
    <mergeCell ref="G7:G8"/>
    <mergeCell ref="H7:H8"/>
    <mergeCell ref="A9:H9"/>
    <mergeCell ref="A7:A8"/>
    <mergeCell ref="B7:B8"/>
    <mergeCell ref="C7:C8"/>
    <mergeCell ref="D7:D8"/>
    <mergeCell ref="E7:E8"/>
    <mergeCell ref="F7:F8"/>
    <mergeCell ref="A22:A23"/>
    <mergeCell ref="A24:A28"/>
    <mergeCell ref="A29:A30"/>
    <mergeCell ref="A31:A32"/>
    <mergeCell ref="A21:H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7" workbookViewId="0">
      <selection activeCell="D32" sqref="D32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63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2595300</v>
      </c>
      <c r="F2" s="2"/>
      <c r="G2" s="2"/>
      <c r="H2" s="25"/>
    </row>
    <row r="3" spans="1:12" x14ac:dyDescent="0.3">
      <c r="A3" s="1" t="s">
        <v>1</v>
      </c>
      <c r="B3" s="2">
        <v>123</v>
      </c>
      <c r="C3" s="5"/>
      <c r="D3" s="5" t="s">
        <v>2</v>
      </c>
      <c r="E3" s="7">
        <f>E2*2/3</f>
        <v>1730200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4325500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259530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4585030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32" t="s">
        <v>27</v>
      </c>
      <c r="B10" s="31">
        <v>1500</v>
      </c>
      <c r="C10" s="30" t="s">
        <v>169</v>
      </c>
      <c r="D10" s="30" t="s">
        <v>168</v>
      </c>
      <c r="E10" s="52">
        <f>((B10*211)+((B10*211)*2/3))/100000</f>
        <v>5.2750000000000004</v>
      </c>
      <c r="F10" s="31">
        <v>2</v>
      </c>
      <c r="G10" s="10" t="s">
        <v>134</v>
      </c>
      <c r="H10" s="87" t="s">
        <v>477</v>
      </c>
    </row>
    <row r="11" spans="1:12" x14ac:dyDescent="0.3">
      <c r="A11" s="114" t="s">
        <v>17</v>
      </c>
      <c r="B11" s="115"/>
      <c r="C11" s="115"/>
      <c r="D11" s="115"/>
      <c r="E11" s="115"/>
      <c r="F11" s="115"/>
      <c r="G11" s="115"/>
      <c r="H11" s="116"/>
    </row>
    <row r="12" spans="1:12" x14ac:dyDescent="0.3">
      <c r="A12" s="22" t="s">
        <v>45</v>
      </c>
      <c r="B12" s="31">
        <v>300</v>
      </c>
      <c r="C12" s="29" t="s">
        <v>164</v>
      </c>
      <c r="D12" s="29" t="s">
        <v>165</v>
      </c>
      <c r="E12" s="52">
        <f t="shared" ref="E12:E23" si="0">((B12*211)+((B12*211)*2/3))/100000</f>
        <v>1.0549999999999999</v>
      </c>
      <c r="F12" s="31">
        <v>12</v>
      </c>
      <c r="G12" s="31" t="s">
        <v>134</v>
      </c>
      <c r="H12" s="87" t="s">
        <v>478</v>
      </c>
    </row>
    <row r="13" spans="1:12" x14ac:dyDescent="0.3">
      <c r="A13" s="117" t="s">
        <v>46</v>
      </c>
      <c r="B13" s="31">
        <v>500</v>
      </c>
      <c r="C13" s="29" t="s">
        <v>52</v>
      </c>
      <c r="D13" s="29" t="s">
        <v>165</v>
      </c>
      <c r="E13" s="52">
        <f t="shared" si="0"/>
        <v>1.7583333333333331</v>
      </c>
      <c r="F13" s="31">
        <v>11</v>
      </c>
      <c r="G13" s="31" t="s">
        <v>134</v>
      </c>
      <c r="H13" s="87" t="s">
        <v>479</v>
      </c>
    </row>
    <row r="14" spans="1:12" ht="28.8" x14ac:dyDescent="0.3">
      <c r="A14" s="117"/>
      <c r="B14" s="31">
        <v>4000</v>
      </c>
      <c r="C14" s="29" t="s">
        <v>53</v>
      </c>
      <c r="D14" s="29" t="s">
        <v>157</v>
      </c>
      <c r="E14" s="52">
        <f t="shared" si="0"/>
        <v>14.066666666666665</v>
      </c>
      <c r="F14" s="31">
        <v>1</v>
      </c>
      <c r="G14" s="31" t="s">
        <v>134</v>
      </c>
      <c r="H14" s="87" t="s">
        <v>481</v>
      </c>
    </row>
    <row r="15" spans="1:12" x14ac:dyDescent="0.3">
      <c r="A15" s="117"/>
      <c r="B15" s="31">
        <v>1000</v>
      </c>
      <c r="C15" s="29" t="s">
        <v>53</v>
      </c>
      <c r="D15" s="39" t="s">
        <v>158</v>
      </c>
      <c r="E15" s="52">
        <f t="shared" si="0"/>
        <v>3.5166666666666662</v>
      </c>
      <c r="F15" s="31">
        <v>3</v>
      </c>
      <c r="G15" s="31" t="s">
        <v>134</v>
      </c>
      <c r="H15" s="87" t="s">
        <v>482</v>
      </c>
    </row>
    <row r="16" spans="1:12" x14ac:dyDescent="0.3">
      <c r="A16" s="117"/>
      <c r="B16" s="31">
        <v>1000</v>
      </c>
      <c r="C16" s="29" t="s">
        <v>53</v>
      </c>
      <c r="D16" s="39" t="s">
        <v>159</v>
      </c>
      <c r="E16" s="52">
        <f t="shared" si="0"/>
        <v>3.5166666666666662</v>
      </c>
      <c r="F16" s="31">
        <v>4</v>
      </c>
      <c r="G16" s="31" t="s">
        <v>134</v>
      </c>
      <c r="H16" s="87" t="s">
        <v>483</v>
      </c>
    </row>
    <row r="17" spans="1:8" x14ac:dyDescent="0.3">
      <c r="A17" s="117"/>
      <c r="B17" s="31">
        <v>1000</v>
      </c>
      <c r="C17" s="29" t="s">
        <v>53</v>
      </c>
      <c r="D17" s="39" t="s">
        <v>160</v>
      </c>
      <c r="E17" s="52">
        <f t="shared" si="0"/>
        <v>3.5166666666666662</v>
      </c>
      <c r="F17" s="31">
        <v>5</v>
      </c>
      <c r="G17" s="31" t="s">
        <v>134</v>
      </c>
      <c r="H17" s="87" t="s">
        <v>484</v>
      </c>
    </row>
    <row r="18" spans="1:8" x14ac:dyDescent="0.3">
      <c r="A18" s="117"/>
      <c r="B18" s="31">
        <v>500</v>
      </c>
      <c r="C18" s="29" t="s">
        <v>53</v>
      </c>
      <c r="D18" s="39" t="s">
        <v>161</v>
      </c>
      <c r="E18" s="52">
        <f t="shared" si="0"/>
        <v>1.7583333333333331</v>
      </c>
      <c r="F18" s="31">
        <v>6</v>
      </c>
      <c r="G18" s="31" t="s">
        <v>134</v>
      </c>
      <c r="H18" s="87" t="s">
        <v>485</v>
      </c>
    </row>
    <row r="19" spans="1:8" x14ac:dyDescent="0.3">
      <c r="A19" s="117"/>
      <c r="B19" s="31">
        <v>500</v>
      </c>
      <c r="C19" s="29" t="s">
        <v>53</v>
      </c>
      <c r="D19" s="39" t="s">
        <v>162</v>
      </c>
      <c r="E19" s="52">
        <f t="shared" si="0"/>
        <v>1.7583333333333331</v>
      </c>
      <c r="F19" s="31">
        <v>7</v>
      </c>
      <c r="G19" s="31" t="s">
        <v>134</v>
      </c>
      <c r="H19" s="87" t="s">
        <v>486</v>
      </c>
    </row>
    <row r="20" spans="1:8" x14ac:dyDescent="0.3">
      <c r="A20" s="117"/>
      <c r="B20" s="31">
        <v>500</v>
      </c>
      <c r="C20" s="29" t="s">
        <v>53</v>
      </c>
      <c r="D20" s="39" t="s">
        <v>163</v>
      </c>
      <c r="E20" s="52">
        <f t="shared" si="0"/>
        <v>1.7583333333333331</v>
      </c>
      <c r="F20" s="31">
        <v>8</v>
      </c>
      <c r="G20" s="31" t="s">
        <v>134</v>
      </c>
      <c r="H20" s="87" t="s">
        <v>487</v>
      </c>
    </row>
    <row r="21" spans="1:8" x14ac:dyDescent="0.3">
      <c r="A21" s="22" t="s">
        <v>47</v>
      </c>
      <c r="B21" s="31">
        <v>500</v>
      </c>
      <c r="C21" s="21" t="s">
        <v>166</v>
      </c>
      <c r="D21" s="21" t="s">
        <v>167</v>
      </c>
      <c r="E21" s="52">
        <f t="shared" si="0"/>
        <v>1.7583333333333331</v>
      </c>
      <c r="F21" s="31">
        <v>9</v>
      </c>
      <c r="G21" s="31" t="s">
        <v>134</v>
      </c>
      <c r="H21" s="87" t="s">
        <v>474</v>
      </c>
    </row>
    <row r="22" spans="1:8" x14ac:dyDescent="0.3">
      <c r="A22" s="117" t="s">
        <v>21</v>
      </c>
      <c r="B22" s="31">
        <v>500</v>
      </c>
      <c r="C22" s="27" t="s">
        <v>475</v>
      </c>
      <c r="D22" s="27" t="s">
        <v>165</v>
      </c>
      <c r="E22" s="52">
        <f t="shared" si="0"/>
        <v>1.7583333333333331</v>
      </c>
      <c r="F22" s="31">
        <v>10</v>
      </c>
      <c r="G22" s="31" t="s">
        <v>134</v>
      </c>
      <c r="H22" s="87" t="s">
        <v>476</v>
      </c>
    </row>
    <row r="23" spans="1:8" x14ac:dyDescent="0.3">
      <c r="A23" s="117"/>
      <c r="B23" s="31">
        <v>500</v>
      </c>
      <c r="C23" s="27" t="s">
        <v>54</v>
      </c>
      <c r="D23" s="27" t="s">
        <v>165</v>
      </c>
      <c r="E23" s="52">
        <f t="shared" si="0"/>
        <v>1.7583333333333331</v>
      </c>
      <c r="F23" s="31">
        <v>13</v>
      </c>
      <c r="G23" s="31" t="s">
        <v>134</v>
      </c>
      <c r="H23" s="87" t="s">
        <v>480</v>
      </c>
    </row>
    <row r="24" spans="1:8" x14ac:dyDescent="0.3">
      <c r="B24" s="11">
        <f>SUM(B9:B23)</f>
        <v>12300</v>
      </c>
      <c r="E24" s="35">
        <f>SUM(E9:E23)</f>
        <v>43.254999999999995</v>
      </c>
      <c r="F24" s="36"/>
    </row>
    <row r="25" spans="1:8" x14ac:dyDescent="0.3">
      <c r="B25" s="13">
        <f>B3*100</f>
        <v>12300</v>
      </c>
      <c r="E25" s="14">
        <f>E4/100000</f>
        <v>43.255000000000003</v>
      </c>
      <c r="F25" s="36"/>
    </row>
    <row r="26" spans="1:8" x14ac:dyDescent="0.3">
      <c r="A26" s="15" t="s">
        <v>23</v>
      </c>
      <c r="C26" s="16">
        <f>E2/100000</f>
        <v>25.952999999999999</v>
      </c>
      <c r="D26" s="17" t="s">
        <v>24</v>
      </c>
      <c r="F26" s="36"/>
    </row>
    <row r="27" spans="1:8" x14ac:dyDescent="0.3">
      <c r="A27" s="15" t="s">
        <v>25</v>
      </c>
      <c r="C27" s="16">
        <f>E3/100000</f>
        <v>17.302</v>
      </c>
      <c r="D27" s="17" t="s">
        <v>24</v>
      </c>
      <c r="F27" s="36"/>
    </row>
    <row r="28" spans="1:8" x14ac:dyDescent="0.3">
      <c r="A28" s="17" t="s">
        <v>56</v>
      </c>
      <c r="F28" s="36"/>
    </row>
    <row r="29" spans="1:8" x14ac:dyDescent="0.3">
      <c r="F29" s="36"/>
    </row>
    <row r="30" spans="1:8" x14ac:dyDescent="0.3">
      <c r="F30" s="36"/>
    </row>
    <row r="31" spans="1:8" x14ac:dyDescent="0.3">
      <c r="F31" s="36"/>
    </row>
    <row r="32" spans="1:8" x14ac:dyDescent="0.3">
      <c r="F32" s="36"/>
    </row>
    <row r="33" spans="1:7" x14ac:dyDescent="0.3">
      <c r="E33" s="35"/>
      <c r="F33" s="36"/>
    </row>
    <row r="34" spans="1:7" x14ac:dyDescent="0.3">
      <c r="A34" s="12"/>
      <c r="B34" s="12"/>
      <c r="F34" s="36"/>
    </row>
    <row r="35" spans="1:7" x14ac:dyDescent="0.3">
      <c r="A35" s="12"/>
      <c r="B35" s="12"/>
      <c r="F35" s="36"/>
    </row>
    <row r="36" spans="1:7" x14ac:dyDescent="0.3">
      <c r="A36" s="12"/>
      <c r="B36" s="12"/>
      <c r="F36" s="36"/>
    </row>
    <row r="37" spans="1:7" x14ac:dyDescent="0.3">
      <c r="A37" s="12"/>
      <c r="B37" s="12"/>
      <c r="F37" s="36"/>
    </row>
    <row r="38" spans="1:7" x14ac:dyDescent="0.3">
      <c r="A38" s="12"/>
      <c r="B38" s="12"/>
      <c r="F38" s="36"/>
    </row>
    <row r="39" spans="1:7" x14ac:dyDescent="0.3">
      <c r="A39" s="12"/>
      <c r="B39" s="12"/>
      <c r="F39" s="36"/>
      <c r="G39" s="12"/>
    </row>
    <row r="40" spans="1:7" x14ac:dyDescent="0.3">
      <c r="A40" s="12"/>
      <c r="B40" s="12"/>
      <c r="F40" s="36"/>
      <c r="G40" s="12"/>
    </row>
    <row r="41" spans="1:7" x14ac:dyDescent="0.3">
      <c r="A41" s="12"/>
      <c r="B41" s="12"/>
      <c r="F41" s="36"/>
      <c r="G41" s="12"/>
    </row>
    <row r="42" spans="1:7" x14ac:dyDescent="0.3">
      <c r="A42" s="12"/>
      <c r="B42" s="12"/>
      <c r="F42" s="36"/>
      <c r="G42" s="12"/>
    </row>
    <row r="43" spans="1:7" x14ac:dyDescent="0.3">
      <c r="A43" s="12"/>
      <c r="B43" s="12"/>
      <c r="F43" s="36"/>
      <c r="G43" s="12"/>
    </row>
    <row r="44" spans="1:7" x14ac:dyDescent="0.3">
      <c r="A44" s="12"/>
      <c r="B44" s="12"/>
      <c r="F44" s="36"/>
      <c r="G44" s="12"/>
    </row>
    <row r="45" spans="1:7" x14ac:dyDescent="0.3">
      <c r="A45" s="12"/>
      <c r="B45" s="12"/>
      <c r="F45" s="36"/>
      <c r="G45" s="12"/>
    </row>
    <row r="46" spans="1:7" x14ac:dyDescent="0.3">
      <c r="A46" s="12"/>
      <c r="B46" s="12"/>
      <c r="F46" s="36"/>
      <c r="G46" s="12"/>
    </row>
    <row r="47" spans="1:7" x14ac:dyDescent="0.3">
      <c r="A47" s="12"/>
      <c r="B47" s="12"/>
      <c r="F47" s="36"/>
      <c r="G47" s="12"/>
    </row>
    <row r="48" spans="1:7" x14ac:dyDescent="0.3">
      <c r="A48" s="12"/>
      <c r="B48" s="12"/>
      <c r="F48" s="36"/>
      <c r="G48" s="12"/>
    </row>
    <row r="49" spans="1:7" x14ac:dyDescent="0.3">
      <c r="A49" s="12"/>
      <c r="B49" s="12"/>
      <c r="F49" s="36"/>
      <c r="G49" s="12"/>
    </row>
    <row r="50" spans="1:7" x14ac:dyDescent="0.3">
      <c r="A50" s="12"/>
      <c r="B50" s="12"/>
      <c r="F50" s="36"/>
      <c r="G50" s="12"/>
    </row>
    <row r="51" spans="1:7" x14ac:dyDescent="0.3">
      <c r="A51" s="12"/>
      <c r="B51" s="12"/>
      <c r="F51" s="36"/>
      <c r="G51" s="12"/>
    </row>
    <row r="52" spans="1:7" x14ac:dyDescent="0.3">
      <c r="A52" s="12"/>
      <c r="B52" s="12"/>
      <c r="F52" s="36"/>
      <c r="G52" s="12"/>
    </row>
    <row r="53" spans="1:7" x14ac:dyDescent="0.3">
      <c r="A53" s="12"/>
      <c r="B53" s="12"/>
      <c r="F53" s="36"/>
      <c r="G53" s="12"/>
    </row>
    <row r="54" spans="1:7" x14ac:dyDescent="0.3">
      <c r="A54" s="12"/>
      <c r="B54" s="12"/>
      <c r="F54" s="36"/>
      <c r="G54" s="12"/>
    </row>
    <row r="55" spans="1:7" x14ac:dyDescent="0.3">
      <c r="A55" s="12"/>
      <c r="B55" s="12"/>
      <c r="F55" s="36"/>
      <c r="G55" s="12"/>
    </row>
    <row r="56" spans="1:7" x14ac:dyDescent="0.3">
      <c r="A56" s="12"/>
      <c r="B56" s="12"/>
      <c r="F56" s="36"/>
      <c r="G56" s="12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18"/>
      <c r="G83" s="12"/>
    </row>
  </sheetData>
  <mergeCells count="12">
    <mergeCell ref="A13:A20"/>
    <mergeCell ref="A22:A23"/>
    <mergeCell ref="A11:H11"/>
    <mergeCell ref="G7:G8"/>
    <mergeCell ref="H7:H8"/>
    <mergeCell ref="A9:H9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31" workbookViewId="0">
      <selection activeCell="E59" sqref="E59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64</v>
      </c>
      <c r="B1" s="24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4"/>
      <c r="C2" s="5"/>
      <c r="D2" s="5" t="s">
        <v>0</v>
      </c>
      <c r="E2" s="6">
        <f>B3*211*100</f>
        <v>3291600</v>
      </c>
      <c r="F2" s="2"/>
      <c r="G2" s="2"/>
      <c r="H2" s="25"/>
    </row>
    <row r="3" spans="1:12" x14ac:dyDescent="0.3">
      <c r="A3" s="1" t="s">
        <v>1</v>
      </c>
      <c r="B3" s="2">
        <v>156</v>
      </c>
      <c r="C3" s="5"/>
      <c r="D3" s="5" t="s">
        <v>2</v>
      </c>
      <c r="E3" s="7">
        <f>E2*2/3</f>
        <v>2194400</v>
      </c>
      <c r="F3" s="2"/>
      <c r="G3" s="2"/>
      <c r="H3" s="25"/>
    </row>
    <row r="4" spans="1:12" x14ac:dyDescent="0.3">
      <c r="A4" s="23"/>
      <c r="B4" s="2"/>
      <c r="C4" s="5"/>
      <c r="D4" s="5" t="s">
        <v>3</v>
      </c>
      <c r="E4" s="8">
        <f>SUM(E2:E3)</f>
        <v>5486000</v>
      </c>
      <c r="F4" s="2"/>
      <c r="G4" s="2"/>
      <c r="H4" s="25"/>
    </row>
    <row r="5" spans="1:12" x14ac:dyDescent="0.3">
      <c r="A5" s="23"/>
      <c r="B5" s="2"/>
      <c r="C5" s="5"/>
      <c r="D5" s="5" t="s">
        <v>4</v>
      </c>
      <c r="E5" s="6">
        <f>E4*0.06</f>
        <v>329160</v>
      </c>
      <c r="F5" s="2"/>
      <c r="G5" s="2"/>
      <c r="H5" s="25"/>
    </row>
    <row r="6" spans="1:12" x14ac:dyDescent="0.3">
      <c r="A6" s="23"/>
      <c r="B6" s="2"/>
      <c r="C6" s="5"/>
      <c r="D6" s="5" t="s">
        <v>5</v>
      </c>
      <c r="E6" s="8">
        <f>E4+E5</f>
        <v>5815160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55" t="s">
        <v>27</v>
      </c>
      <c r="B10" s="57">
        <v>2000</v>
      </c>
      <c r="C10" s="30" t="s">
        <v>32</v>
      </c>
      <c r="D10" s="9" t="s">
        <v>297</v>
      </c>
      <c r="E10" s="52">
        <f>((B10*211)+(B10*211)*2/3)/100000</f>
        <v>7.0333333333333323</v>
      </c>
      <c r="F10" s="31">
        <v>1</v>
      </c>
      <c r="G10" s="10" t="s">
        <v>134</v>
      </c>
      <c r="H10" s="28" t="s">
        <v>490</v>
      </c>
    </row>
    <row r="11" spans="1:12" x14ac:dyDescent="0.3">
      <c r="A11" s="55" t="s">
        <v>29</v>
      </c>
      <c r="B11" s="57">
        <v>1000</v>
      </c>
      <c r="C11" s="29" t="s">
        <v>214</v>
      </c>
      <c r="D11" s="29" t="s">
        <v>296</v>
      </c>
      <c r="E11" s="52">
        <f>((B11*211)+(B11*211)*2/3)/100000</f>
        <v>3.5166666666666662</v>
      </c>
      <c r="F11" s="31">
        <v>2</v>
      </c>
      <c r="G11" s="10" t="s">
        <v>134</v>
      </c>
      <c r="H11" s="28" t="s">
        <v>491</v>
      </c>
    </row>
    <row r="12" spans="1:12" ht="14.4" customHeight="1" x14ac:dyDescent="0.3">
      <c r="A12" s="127" t="s">
        <v>13</v>
      </c>
      <c r="B12" s="128"/>
      <c r="C12" s="128"/>
      <c r="D12" s="128"/>
      <c r="E12" s="128"/>
      <c r="F12" s="128"/>
      <c r="G12" s="128"/>
      <c r="H12" s="129"/>
    </row>
    <row r="13" spans="1:12" x14ac:dyDescent="0.3">
      <c r="A13" s="117" t="s">
        <v>14</v>
      </c>
      <c r="B13" s="99">
        <v>1600</v>
      </c>
      <c r="C13" s="29" t="s">
        <v>264</v>
      </c>
      <c r="D13" s="29" t="s">
        <v>265</v>
      </c>
      <c r="E13" s="144">
        <f>((B13*211)+(B13*211)*2/3)/100000</f>
        <v>5.626666666666666</v>
      </c>
      <c r="F13" s="99">
        <v>3</v>
      </c>
      <c r="G13" s="99" t="s">
        <v>134</v>
      </c>
      <c r="H13" s="102" t="s">
        <v>492</v>
      </c>
      <c r="I13" s="12">
        <v>1</v>
      </c>
    </row>
    <row r="14" spans="1:12" x14ac:dyDescent="0.3">
      <c r="A14" s="117"/>
      <c r="B14" s="100"/>
      <c r="C14" s="29" t="s">
        <v>264</v>
      </c>
      <c r="D14" s="29" t="s">
        <v>266</v>
      </c>
      <c r="E14" s="145"/>
      <c r="F14" s="100"/>
      <c r="G14" s="100"/>
      <c r="H14" s="103"/>
      <c r="I14" s="12">
        <v>2</v>
      </c>
    </row>
    <row r="15" spans="1:12" x14ac:dyDescent="0.3">
      <c r="A15" s="117"/>
      <c r="B15" s="100"/>
      <c r="C15" s="29" t="s">
        <v>264</v>
      </c>
      <c r="D15" s="29" t="s">
        <v>267</v>
      </c>
      <c r="E15" s="145"/>
      <c r="F15" s="100"/>
      <c r="G15" s="100"/>
      <c r="H15" s="103"/>
      <c r="I15" s="12">
        <v>3</v>
      </c>
    </row>
    <row r="16" spans="1:12" x14ac:dyDescent="0.3">
      <c r="A16" s="117"/>
      <c r="B16" s="100"/>
      <c r="C16" s="29" t="s">
        <v>264</v>
      </c>
      <c r="D16" s="29" t="s">
        <v>268</v>
      </c>
      <c r="E16" s="145"/>
      <c r="F16" s="100"/>
      <c r="G16" s="100"/>
      <c r="H16" s="103"/>
      <c r="I16" s="12">
        <v>4</v>
      </c>
    </row>
    <row r="17" spans="1:9" x14ac:dyDescent="0.3">
      <c r="A17" s="117"/>
      <c r="B17" s="100"/>
      <c r="C17" s="29" t="s">
        <v>264</v>
      </c>
      <c r="D17" s="29" t="s">
        <v>269</v>
      </c>
      <c r="E17" s="145"/>
      <c r="F17" s="100"/>
      <c r="G17" s="100"/>
      <c r="H17" s="103"/>
      <c r="I17" s="12">
        <v>5</v>
      </c>
    </row>
    <row r="18" spans="1:9" x14ac:dyDescent="0.3">
      <c r="A18" s="117"/>
      <c r="B18" s="100"/>
      <c r="C18" s="29" t="s">
        <v>264</v>
      </c>
      <c r="D18" s="29" t="s">
        <v>270</v>
      </c>
      <c r="E18" s="145"/>
      <c r="F18" s="100"/>
      <c r="G18" s="100"/>
      <c r="H18" s="103"/>
      <c r="I18" s="12">
        <v>6</v>
      </c>
    </row>
    <row r="19" spans="1:9" x14ac:dyDescent="0.3">
      <c r="A19" s="117"/>
      <c r="B19" s="101"/>
      <c r="C19" s="29" t="s">
        <v>264</v>
      </c>
      <c r="D19" s="29" t="s">
        <v>271</v>
      </c>
      <c r="E19" s="146"/>
      <c r="F19" s="101"/>
      <c r="G19" s="101"/>
      <c r="H19" s="104"/>
      <c r="I19" s="12">
        <v>7</v>
      </c>
    </row>
    <row r="20" spans="1:9" x14ac:dyDescent="0.3">
      <c r="A20" s="117"/>
      <c r="B20" s="99">
        <v>1600</v>
      </c>
      <c r="C20" s="29" t="s">
        <v>264</v>
      </c>
      <c r="D20" s="29" t="s">
        <v>272</v>
      </c>
      <c r="E20" s="144">
        <f>((B20*211)+(B20*211)*2/3)/100000</f>
        <v>5.626666666666666</v>
      </c>
      <c r="F20" s="99">
        <v>4</v>
      </c>
      <c r="G20" s="99" t="s">
        <v>134</v>
      </c>
      <c r="H20" s="102" t="s">
        <v>493</v>
      </c>
      <c r="I20" s="12">
        <v>8</v>
      </c>
    </row>
    <row r="21" spans="1:9" x14ac:dyDescent="0.3">
      <c r="A21" s="117"/>
      <c r="B21" s="100"/>
      <c r="C21" s="29" t="s">
        <v>264</v>
      </c>
      <c r="D21" s="29" t="s">
        <v>273</v>
      </c>
      <c r="E21" s="145"/>
      <c r="F21" s="100"/>
      <c r="G21" s="100"/>
      <c r="H21" s="103"/>
      <c r="I21" s="12">
        <v>9</v>
      </c>
    </row>
    <row r="22" spans="1:9" x14ac:dyDescent="0.3">
      <c r="A22" s="117"/>
      <c r="B22" s="100"/>
      <c r="C22" s="29" t="s">
        <v>264</v>
      </c>
      <c r="D22" s="29" t="s">
        <v>274</v>
      </c>
      <c r="E22" s="145"/>
      <c r="F22" s="100"/>
      <c r="G22" s="100"/>
      <c r="H22" s="103"/>
      <c r="I22" s="12">
        <v>10</v>
      </c>
    </row>
    <row r="23" spans="1:9" x14ac:dyDescent="0.3">
      <c r="A23" s="117"/>
      <c r="B23" s="100"/>
      <c r="C23" s="29" t="s">
        <v>264</v>
      </c>
      <c r="D23" s="29" t="s">
        <v>275</v>
      </c>
      <c r="E23" s="145"/>
      <c r="F23" s="100"/>
      <c r="G23" s="100"/>
      <c r="H23" s="103"/>
      <c r="I23" s="12">
        <v>11</v>
      </c>
    </row>
    <row r="24" spans="1:9" x14ac:dyDescent="0.3">
      <c r="A24" s="117"/>
      <c r="B24" s="100"/>
      <c r="C24" s="29" t="s">
        <v>264</v>
      </c>
      <c r="D24" s="29" t="s">
        <v>276</v>
      </c>
      <c r="E24" s="145"/>
      <c r="F24" s="100"/>
      <c r="G24" s="100"/>
      <c r="H24" s="103"/>
      <c r="I24" s="12">
        <v>12</v>
      </c>
    </row>
    <row r="25" spans="1:9" x14ac:dyDescent="0.3">
      <c r="A25" s="117"/>
      <c r="B25" s="101"/>
      <c r="C25" s="29" t="s">
        <v>264</v>
      </c>
      <c r="D25" s="29" t="s">
        <v>277</v>
      </c>
      <c r="E25" s="146"/>
      <c r="F25" s="101"/>
      <c r="G25" s="101"/>
      <c r="H25" s="104"/>
      <c r="I25" s="12">
        <v>13</v>
      </c>
    </row>
    <row r="26" spans="1:9" x14ac:dyDescent="0.3">
      <c r="A26" s="117"/>
      <c r="B26" s="99">
        <v>1600</v>
      </c>
      <c r="C26" s="29" t="s">
        <v>263</v>
      </c>
      <c r="D26" s="29" t="s">
        <v>278</v>
      </c>
      <c r="E26" s="144">
        <f>((B26*211)+(B26*211)*2/3)/100000</f>
        <v>5.626666666666666</v>
      </c>
      <c r="F26" s="99">
        <v>5</v>
      </c>
      <c r="G26" s="99" t="s">
        <v>134</v>
      </c>
      <c r="H26" s="102" t="s">
        <v>494</v>
      </c>
      <c r="I26" s="12">
        <v>1</v>
      </c>
    </row>
    <row r="27" spans="1:9" x14ac:dyDescent="0.3">
      <c r="A27" s="117"/>
      <c r="B27" s="100"/>
      <c r="C27" s="29" t="s">
        <v>263</v>
      </c>
      <c r="D27" s="29" t="s">
        <v>269</v>
      </c>
      <c r="E27" s="145"/>
      <c r="F27" s="100"/>
      <c r="G27" s="100"/>
      <c r="H27" s="103"/>
      <c r="I27" s="12">
        <v>2</v>
      </c>
    </row>
    <row r="28" spans="1:9" ht="28.8" x14ac:dyDescent="0.3">
      <c r="A28" s="117"/>
      <c r="B28" s="100"/>
      <c r="C28" s="29" t="s">
        <v>263</v>
      </c>
      <c r="D28" s="29" t="s">
        <v>279</v>
      </c>
      <c r="E28" s="145"/>
      <c r="F28" s="100"/>
      <c r="G28" s="100"/>
      <c r="H28" s="103"/>
      <c r="I28" s="12">
        <v>3</v>
      </c>
    </row>
    <row r="29" spans="1:9" x14ac:dyDescent="0.3">
      <c r="A29" s="117"/>
      <c r="B29" s="100"/>
      <c r="C29" s="29" t="s">
        <v>263</v>
      </c>
      <c r="D29" s="29" t="s">
        <v>280</v>
      </c>
      <c r="E29" s="145"/>
      <c r="F29" s="100"/>
      <c r="G29" s="100"/>
      <c r="H29" s="103"/>
      <c r="I29" s="12">
        <v>4</v>
      </c>
    </row>
    <row r="30" spans="1:9" x14ac:dyDescent="0.3">
      <c r="A30" s="117"/>
      <c r="B30" s="101"/>
      <c r="C30" s="29" t="s">
        <v>263</v>
      </c>
      <c r="D30" s="29" t="s">
        <v>273</v>
      </c>
      <c r="E30" s="146"/>
      <c r="F30" s="101"/>
      <c r="G30" s="101"/>
      <c r="H30" s="104"/>
      <c r="I30" s="12">
        <v>5</v>
      </c>
    </row>
    <row r="31" spans="1:9" x14ac:dyDescent="0.3">
      <c r="A31" s="117" t="s">
        <v>36</v>
      </c>
      <c r="B31" s="99">
        <v>1600</v>
      </c>
      <c r="C31" s="29" t="s">
        <v>495</v>
      </c>
      <c r="D31" s="29" t="s">
        <v>291</v>
      </c>
      <c r="E31" s="144">
        <f>((B31*211)+(B31*211)*2/3)/100000</f>
        <v>5.626666666666666</v>
      </c>
      <c r="F31" s="99">
        <v>6</v>
      </c>
      <c r="G31" s="99" t="s">
        <v>134</v>
      </c>
      <c r="H31" s="102" t="s">
        <v>496</v>
      </c>
    </row>
    <row r="32" spans="1:9" x14ac:dyDescent="0.3">
      <c r="A32" s="117"/>
      <c r="B32" s="100"/>
      <c r="C32" s="29" t="s">
        <v>290</v>
      </c>
      <c r="D32" s="29" t="s">
        <v>292</v>
      </c>
      <c r="E32" s="145"/>
      <c r="F32" s="100"/>
      <c r="G32" s="100"/>
      <c r="H32" s="103"/>
    </row>
    <row r="33" spans="1:8" x14ac:dyDescent="0.3">
      <c r="A33" s="117"/>
      <c r="B33" s="100"/>
      <c r="C33" s="29" t="s">
        <v>290</v>
      </c>
      <c r="D33" s="29" t="s">
        <v>293</v>
      </c>
      <c r="E33" s="145"/>
      <c r="F33" s="100"/>
      <c r="G33" s="100"/>
      <c r="H33" s="103"/>
    </row>
    <row r="34" spans="1:8" x14ac:dyDescent="0.3">
      <c r="A34" s="117"/>
      <c r="B34" s="100"/>
      <c r="C34" s="29" t="s">
        <v>290</v>
      </c>
      <c r="D34" s="29" t="s">
        <v>294</v>
      </c>
      <c r="E34" s="145"/>
      <c r="F34" s="100"/>
      <c r="G34" s="100"/>
      <c r="H34" s="103"/>
    </row>
    <row r="35" spans="1:8" x14ac:dyDescent="0.3">
      <c r="A35" s="117"/>
      <c r="B35" s="101"/>
      <c r="C35" s="29" t="s">
        <v>290</v>
      </c>
      <c r="D35" s="29" t="s">
        <v>295</v>
      </c>
      <c r="E35" s="146"/>
      <c r="F35" s="101"/>
      <c r="G35" s="101"/>
      <c r="H35" s="104"/>
    </row>
    <row r="36" spans="1:8" x14ac:dyDescent="0.3">
      <c r="A36" s="117" t="s">
        <v>15</v>
      </c>
      <c r="B36" s="105">
        <v>1600</v>
      </c>
      <c r="C36" s="29" t="s">
        <v>16</v>
      </c>
      <c r="D36" s="29" t="s">
        <v>281</v>
      </c>
      <c r="E36" s="144">
        <f>((B36*211)+(B36*211)*2/3)/100000</f>
        <v>5.626666666666666</v>
      </c>
      <c r="F36" s="105">
        <v>7</v>
      </c>
      <c r="G36" s="105" t="s">
        <v>134</v>
      </c>
      <c r="H36" s="96" t="s">
        <v>497</v>
      </c>
    </row>
    <row r="37" spans="1:8" x14ac:dyDescent="0.3">
      <c r="A37" s="117"/>
      <c r="B37" s="106"/>
      <c r="C37" s="29" t="s">
        <v>16</v>
      </c>
      <c r="D37" s="29" t="s">
        <v>282</v>
      </c>
      <c r="E37" s="145"/>
      <c r="F37" s="106"/>
      <c r="G37" s="106"/>
      <c r="H37" s="97"/>
    </row>
    <row r="38" spans="1:8" x14ac:dyDescent="0.3">
      <c r="A38" s="117"/>
      <c r="B38" s="106"/>
      <c r="C38" s="29" t="s">
        <v>16</v>
      </c>
      <c r="D38" s="29" t="s">
        <v>283</v>
      </c>
      <c r="E38" s="145"/>
      <c r="F38" s="106"/>
      <c r="G38" s="106"/>
      <c r="H38" s="97"/>
    </row>
    <row r="39" spans="1:8" x14ac:dyDescent="0.3">
      <c r="A39" s="117"/>
      <c r="B39" s="106"/>
      <c r="C39" s="29" t="s">
        <v>16</v>
      </c>
      <c r="D39" s="29" t="s">
        <v>284</v>
      </c>
      <c r="E39" s="145"/>
      <c r="F39" s="106"/>
      <c r="G39" s="106"/>
      <c r="H39" s="97"/>
    </row>
    <row r="40" spans="1:8" x14ac:dyDescent="0.3">
      <c r="A40" s="117"/>
      <c r="B40" s="107"/>
      <c r="C40" s="29" t="s">
        <v>16</v>
      </c>
      <c r="D40" s="29" t="s">
        <v>285</v>
      </c>
      <c r="E40" s="146"/>
      <c r="F40" s="107"/>
      <c r="G40" s="107"/>
      <c r="H40" s="98"/>
    </row>
    <row r="41" spans="1:8" x14ac:dyDescent="0.3">
      <c r="A41" s="117"/>
      <c r="B41" s="105">
        <v>1600</v>
      </c>
      <c r="C41" s="29" t="s">
        <v>16</v>
      </c>
      <c r="D41" s="29" t="s">
        <v>286</v>
      </c>
      <c r="E41" s="144">
        <f>((B41*211)+(B41*211)*2/3)/100000</f>
        <v>5.626666666666666</v>
      </c>
      <c r="F41" s="105">
        <v>8</v>
      </c>
      <c r="G41" s="105" t="s">
        <v>134</v>
      </c>
      <c r="H41" s="96" t="s">
        <v>498</v>
      </c>
    </row>
    <row r="42" spans="1:8" x14ac:dyDescent="0.3">
      <c r="A42" s="117"/>
      <c r="B42" s="106"/>
      <c r="C42" s="29" t="s">
        <v>16</v>
      </c>
      <c r="D42" s="29" t="s">
        <v>287</v>
      </c>
      <c r="E42" s="145"/>
      <c r="F42" s="106"/>
      <c r="G42" s="106"/>
      <c r="H42" s="97"/>
    </row>
    <row r="43" spans="1:8" x14ac:dyDescent="0.3">
      <c r="A43" s="117"/>
      <c r="B43" s="106"/>
      <c r="C43" s="29" t="s">
        <v>16</v>
      </c>
      <c r="D43" s="29" t="s">
        <v>288</v>
      </c>
      <c r="E43" s="145"/>
      <c r="F43" s="106"/>
      <c r="G43" s="106"/>
      <c r="H43" s="97"/>
    </row>
    <row r="44" spans="1:8" x14ac:dyDescent="0.3">
      <c r="A44" s="117"/>
      <c r="B44" s="107"/>
      <c r="C44" s="29" t="s">
        <v>16</v>
      </c>
      <c r="D44" s="29" t="s">
        <v>289</v>
      </c>
      <c r="E44" s="146"/>
      <c r="F44" s="107"/>
      <c r="G44" s="107"/>
      <c r="H44" s="98"/>
    </row>
    <row r="45" spans="1:8" x14ac:dyDescent="0.3">
      <c r="A45" s="114" t="s">
        <v>17</v>
      </c>
      <c r="B45" s="115"/>
      <c r="C45" s="115"/>
      <c r="D45" s="115"/>
      <c r="E45" s="115"/>
      <c r="F45" s="115"/>
      <c r="G45" s="115"/>
      <c r="H45" s="116"/>
    </row>
    <row r="46" spans="1:8" x14ac:dyDescent="0.3">
      <c r="A46" s="117" t="s">
        <v>46</v>
      </c>
      <c r="B46" s="105">
        <v>1500</v>
      </c>
      <c r="C46" s="29" t="s">
        <v>52</v>
      </c>
      <c r="D46" s="29" t="s">
        <v>296</v>
      </c>
      <c r="E46" s="144">
        <f>((B46*211)+(B46*211)*2/3)/100000</f>
        <v>5.2750000000000004</v>
      </c>
      <c r="F46" s="105">
        <v>10</v>
      </c>
      <c r="G46" s="105" t="s">
        <v>134</v>
      </c>
      <c r="H46" s="96" t="s">
        <v>489</v>
      </c>
    </row>
    <row r="47" spans="1:8" x14ac:dyDescent="0.3">
      <c r="A47" s="117"/>
      <c r="B47" s="107"/>
      <c r="C47" s="29" t="s">
        <v>18</v>
      </c>
      <c r="D47" s="29" t="s">
        <v>298</v>
      </c>
      <c r="E47" s="146"/>
      <c r="F47" s="107"/>
      <c r="G47" s="107"/>
      <c r="H47" s="98"/>
    </row>
    <row r="48" spans="1:8" x14ac:dyDescent="0.3">
      <c r="A48" s="117"/>
      <c r="B48" s="105">
        <v>1500</v>
      </c>
      <c r="C48" s="29" t="s">
        <v>53</v>
      </c>
      <c r="D48" s="29" t="s">
        <v>296</v>
      </c>
      <c r="E48" s="144">
        <f>((B48*211)+(B48*211)*2/3)/100000</f>
        <v>5.2750000000000004</v>
      </c>
      <c r="F48" s="105">
        <v>11</v>
      </c>
      <c r="G48" s="105" t="s">
        <v>134</v>
      </c>
      <c r="H48" s="96" t="s">
        <v>488</v>
      </c>
    </row>
    <row r="49" spans="1:8" x14ac:dyDescent="0.3">
      <c r="A49" s="117"/>
      <c r="B49" s="107"/>
      <c r="C49" s="29" t="s">
        <v>20</v>
      </c>
      <c r="D49" s="29" t="s">
        <v>296</v>
      </c>
      <c r="E49" s="146"/>
      <c r="F49" s="107"/>
      <c r="G49" s="107"/>
      <c r="H49" s="98"/>
    </row>
    <row r="50" spans="1:8" x14ac:dyDescent="0.3">
      <c r="B50" s="37">
        <f>SUM(B9:B49)</f>
        <v>15600</v>
      </c>
      <c r="E50" s="62">
        <f>SUM(E9:E49)</f>
        <v>54.859999999999992</v>
      </c>
      <c r="F50" s="36"/>
    </row>
    <row r="51" spans="1:8" x14ac:dyDescent="0.3">
      <c r="B51" s="64">
        <f>B3*100</f>
        <v>15600</v>
      </c>
      <c r="E51" s="63">
        <f>E4/100000</f>
        <v>54.86</v>
      </c>
      <c r="F51" s="36"/>
    </row>
    <row r="52" spans="1:8" x14ac:dyDescent="0.3">
      <c r="A52" s="15" t="s">
        <v>23</v>
      </c>
      <c r="C52" s="16">
        <f>E2/100000</f>
        <v>32.915999999999997</v>
      </c>
      <c r="D52" s="17" t="s">
        <v>24</v>
      </c>
      <c r="F52" s="36"/>
    </row>
    <row r="53" spans="1:8" x14ac:dyDescent="0.3">
      <c r="A53" s="15" t="s">
        <v>25</v>
      </c>
      <c r="C53" s="16">
        <f>E3/100000</f>
        <v>21.943999999999999</v>
      </c>
      <c r="D53" s="17" t="s">
        <v>24</v>
      </c>
      <c r="F53" s="36"/>
    </row>
    <row r="54" spans="1:8" x14ac:dyDescent="0.3">
      <c r="A54" s="17" t="s">
        <v>56</v>
      </c>
      <c r="F54" s="36"/>
    </row>
    <row r="55" spans="1:8" x14ac:dyDescent="0.3">
      <c r="F55" s="36"/>
    </row>
    <row r="56" spans="1:8" x14ac:dyDescent="0.3">
      <c r="F56" s="36"/>
    </row>
    <row r="57" spans="1:8" x14ac:dyDescent="0.3">
      <c r="F57" s="36"/>
    </row>
    <row r="58" spans="1:8" x14ac:dyDescent="0.3">
      <c r="F58" s="36"/>
    </row>
    <row r="59" spans="1:8" x14ac:dyDescent="0.3">
      <c r="E59" s="35"/>
      <c r="F59" s="36"/>
    </row>
    <row r="60" spans="1:8" x14ac:dyDescent="0.3">
      <c r="A60" s="12"/>
      <c r="F60" s="36"/>
    </row>
    <row r="61" spans="1:8" x14ac:dyDescent="0.3">
      <c r="A61" s="12"/>
      <c r="F61" s="36"/>
    </row>
    <row r="62" spans="1:8" x14ac:dyDescent="0.3">
      <c r="A62" s="12"/>
      <c r="F62" s="36"/>
    </row>
    <row r="63" spans="1:8" x14ac:dyDescent="0.3">
      <c r="A63" s="12"/>
      <c r="F63" s="36"/>
    </row>
    <row r="64" spans="1:8" x14ac:dyDescent="0.3">
      <c r="A64" s="12"/>
      <c r="F64" s="36"/>
    </row>
    <row r="65" spans="1:7" x14ac:dyDescent="0.3">
      <c r="A65" s="12"/>
      <c r="F65" s="36"/>
      <c r="G65" s="12"/>
    </row>
    <row r="66" spans="1:7" x14ac:dyDescent="0.3">
      <c r="A66" s="12"/>
      <c r="F66" s="36"/>
      <c r="G66" s="12"/>
    </row>
    <row r="67" spans="1:7" x14ac:dyDescent="0.3">
      <c r="A67" s="12"/>
      <c r="F67" s="36"/>
      <c r="G67" s="12"/>
    </row>
    <row r="68" spans="1:7" x14ac:dyDescent="0.3">
      <c r="A68" s="12"/>
      <c r="F68" s="36"/>
      <c r="G68" s="12"/>
    </row>
    <row r="69" spans="1:7" x14ac:dyDescent="0.3">
      <c r="A69" s="12"/>
      <c r="F69" s="36"/>
      <c r="G69" s="12"/>
    </row>
    <row r="70" spans="1:7" x14ac:dyDescent="0.3">
      <c r="A70" s="12"/>
      <c r="F70" s="36"/>
      <c r="G70" s="12"/>
    </row>
    <row r="71" spans="1:7" x14ac:dyDescent="0.3">
      <c r="A71" s="12"/>
      <c r="F71" s="36"/>
      <c r="G71" s="12"/>
    </row>
    <row r="72" spans="1:7" x14ac:dyDescent="0.3">
      <c r="A72" s="12"/>
      <c r="F72" s="36"/>
      <c r="G72" s="12"/>
    </row>
    <row r="73" spans="1:7" x14ac:dyDescent="0.3">
      <c r="A73" s="12"/>
      <c r="F73" s="36"/>
      <c r="G73" s="12"/>
    </row>
    <row r="74" spans="1:7" x14ac:dyDescent="0.3">
      <c r="A74" s="12"/>
      <c r="F74" s="36"/>
      <c r="G74" s="12"/>
    </row>
    <row r="75" spans="1:7" x14ac:dyDescent="0.3">
      <c r="A75" s="12"/>
      <c r="F75" s="36"/>
      <c r="G75" s="12"/>
    </row>
    <row r="76" spans="1:7" x14ac:dyDescent="0.3">
      <c r="A76" s="12"/>
      <c r="F76" s="36"/>
      <c r="G76" s="12"/>
    </row>
    <row r="77" spans="1:7" x14ac:dyDescent="0.3">
      <c r="A77" s="12"/>
      <c r="F77" s="36"/>
      <c r="G77" s="12"/>
    </row>
    <row r="78" spans="1:7" x14ac:dyDescent="0.3">
      <c r="A78" s="12"/>
      <c r="F78" s="36"/>
      <c r="G78" s="12"/>
    </row>
    <row r="79" spans="1:7" x14ac:dyDescent="0.3">
      <c r="A79" s="12"/>
      <c r="F79" s="36"/>
      <c r="G79" s="12"/>
    </row>
    <row r="80" spans="1:7" x14ac:dyDescent="0.3">
      <c r="A80" s="12"/>
      <c r="F80" s="36"/>
      <c r="G80" s="12"/>
    </row>
    <row r="81" spans="1:7" x14ac:dyDescent="0.3">
      <c r="A81" s="12"/>
      <c r="F81" s="36"/>
      <c r="G81" s="12"/>
    </row>
    <row r="82" spans="1:7" x14ac:dyDescent="0.3">
      <c r="A82" s="12"/>
      <c r="F82" s="36"/>
      <c r="G82" s="12"/>
    </row>
    <row r="83" spans="1:7" x14ac:dyDescent="0.3">
      <c r="A83" s="12"/>
      <c r="F83" s="36"/>
      <c r="G83" s="12"/>
    </row>
    <row r="84" spans="1:7" x14ac:dyDescent="0.3">
      <c r="A84" s="12"/>
      <c r="F84" s="36"/>
      <c r="G84" s="12"/>
    </row>
    <row r="85" spans="1:7" x14ac:dyDescent="0.3">
      <c r="A85" s="12"/>
      <c r="F85" s="36"/>
      <c r="G85" s="12"/>
    </row>
    <row r="86" spans="1:7" x14ac:dyDescent="0.3">
      <c r="A86" s="12"/>
      <c r="F86" s="36"/>
      <c r="G86" s="12"/>
    </row>
    <row r="87" spans="1:7" x14ac:dyDescent="0.3">
      <c r="A87" s="12"/>
      <c r="F87" s="36"/>
      <c r="G87" s="12"/>
    </row>
    <row r="88" spans="1:7" x14ac:dyDescent="0.3">
      <c r="A88" s="12"/>
      <c r="F88" s="36"/>
      <c r="G88" s="12"/>
    </row>
    <row r="89" spans="1:7" x14ac:dyDescent="0.3">
      <c r="A89" s="12"/>
      <c r="F89" s="36"/>
      <c r="G89" s="12"/>
    </row>
    <row r="90" spans="1:7" x14ac:dyDescent="0.3">
      <c r="A90" s="12"/>
      <c r="F90" s="36"/>
      <c r="G90" s="12"/>
    </row>
    <row r="91" spans="1:7" x14ac:dyDescent="0.3">
      <c r="A91" s="12"/>
      <c r="F91" s="36"/>
      <c r="G91" s="12"/>
    </row>
    <row r="92" spans="1:7" x14ac:dyDescent="0.3">
      <c r="A92" s="12"/>
      <c r="F92" s="36"/>
      <c r="G92" s="12"/>
    </row>
    <row r="93" spans="1:7" x14ac:dyDescent="0.3">
      <c r="A93" s="12"/>
      <c r="F93" s="36"/>
      <c r="G93" s="12"/>
    </row>
    <row r="94" spans="1:7" x14ac:dyDescent="0.3">
      <c r="A94" s="12"/>
      <c r="F94" s="36"/>
      <c r="G94" s="12"/>
    </row>
    <row r="95" spans="1:7" x14ac:dyDescent="0.3">
      <c r="A95" s="12"/>
      <c r="F95" s="36"/>
      <c r="G95" s="12"/>
    </row>
    <row r="96" spans="1:7" x14ac:dyDescent="0.3">
      <c r="A96" s="12"/>
      <c r="F96" s="36"/>
      <c r="G96" s="12"/>
    </row>
    <row r="97" spans="1:7" x14ac:dyDescent="0.3">
      <c r="A97" s="12"/>
      <c r="F97" s="36"/>
      <c r="G97" s="12"/>
    </row>
    <row r="98" spans="1:7" x14ac:dyDescent="0.3">
      <c r="A98" s="12"/>
      <c r="F98" s="36"/>
      <c r="G98" s="12"/>
    </row>
    <row r="99" spans="1:7" x14ac:dyDescent="0.3">
      <c r="A99" s="12"/>
      <c r="F99" s="36"/>
      <c r="G99" s="12"/>
    </row>
    <row r="100" spans="1:7" x14ac:dyDescent="0.3">
      <c r="A100" s="12"/>
      <c r="F100" s="36"/>
      <c r="G100" s="12"/>
    </row>
    <row r="101" spans="1:7" x14ac:dyDescent="0.3">
      <c r="A101" s="12"/>
      <c r="F101" s="36"/>
      <c r="G101" s="12"/>
    </row>
    <row r="102" spans="1:7" x14ac:dyDescent="0.3">
      <c r="A102" s="12"/>
      <c r="F102" s="36"/>
      <c r="G102" s="12"/>
    </row>
    <row r="103" spans="1:7" x14ac:dyDescent="0.3">
      <c r="A103" s="12"/>
      <c r="F103" s="36"/>
      <c r="G103" s="12"/>
    </row>
    <row r="104" spans="1:7" x14ac:dyDescent="0.3">
      <c r="A104" s="12"/>
      <c r="F104" s="36"/>
      <c r="G104" s="12"/>
    </row>
    <row r="105" spans="1:7" x14ac:dyDescent="0.3">
      <c r="A105" s="12"/>
      <c r="F105" s="36"/>
      <c r="G105" s="12"/>
    </row>
    <row r="106" spans="1:7" x14ac:dyDescent="0.3">
      <c r="A106" s="12"/>
      <c r="F106" s="36"/>
      <c r="G106" s="12"/>
    </row>
    <row r="107" spans="1:7" x14ac:dyDescent="0.3">
      <c r="A107" s="12"/>
      <c r="F107" s="36"/>
      <c r="G107" s="12"/>
    </row>
    <row r="108" spans="1:7" x14ac:dyDescent="0.3">
      <c r="A108" s="12"/>
      <c r="F108" s="36"/>
      <c r="G108" s="12"/>
    </row>
    <row r="109" spans="1:7" x14ac:dyDescent="0.3">
      <c r="A109" s="12"/>
      <c r="F109" s="18"/>
      <c r="G109" s="12"/>
    </row>
  </sheetData>
  <mergeCells count="55">
    <mergeCell ref="A46:A49"/>
    <mergeCell ref="G7:G8"/>
    <mergeCell ref="H7:H8"/>
    <mergeCell ref="A9:H9"/>
    <mergeCell ref="A7:A8"/>
    <mergeCell ref="B7:B8"/>
    <mergeCell ref="C7:C8"/>
    <mergeCell ref="D7:D8"/>
    <mergeCell ref="E7:E8"/>
    <mergeCell ref="F7:F8"/>
    <mergeCell ref="A36:A44"/>
    <mergeCell ref="A45:H45"/>
    <mergeCell ref="B46:B47"/>
    <mergeCell ref="B48:B49"/>
    <mergeCell ref="E48:E49"/>
    <mergeCell ref="E46:E47"/>
    <mergeCell ref="A12:H12"/>
    <mergeCell ref="B13:B19"/>
    <mergeCell ref="B20:B25"/>
    <mergeCell ref="B26:B30"/>
    <mergeCell ref="E13:E19"/>
    <mergeCell ref="E20:E25"/>
    <mergeCell ref="E26:E30"/>
    <mergeCell ref="A13:A30"/>
    <mergeCell ref="F20:F25"/>
    <mergeCell ref="G20:G25"/>
    <mergeCell ref="H20:H25"/>
    <mergeCell ref="F13:F19"/>
    <mergeCell ref="G13:G19"/>
    <mergeCell ref="H13:H19"/>
    <mergeCell ref="A31:A35"/>
    <mergeCell ref="B31:B35"/>
    <mergeCell ref="E31:E35"/>
    <mergeCell ref="B36:B40"/>
    <mergeCell ref="B41:B44"/>
    <mergeCell ref="E36:E40"/>
    <mergeCell ref="E41:E44"/>
    <mergeCell ref="F36:F40"/>
    <mergeCell ref="G36:G40"/>
    <mergeCell ref="H36:H40"/>
    <mergeCell ref="F41:F44"/>
    <mergeCell ref="G41:G44"/>
    <mergeCell ref="H41:H44"/>
    <mergeCell ref="F46:F47"/>
    <mergeCell ref="G46:G47"/>
    <mergeCell ref="H46:H47"/>
    <mergeCell ref="F48:F49"/>
    <mergeCell ref="G48:G49"/>
    <mergeCell ref="H48:H49"/>
    <mergeCell ref="F31:F35"/>
    <mergeCell ref="G31:G35"/>
    <mergeCell ref="H31:H35"/>
    <mergeCell ref="F26:F30"/>
    <mergeCell ref="G26:G30"/>
    <mergeCell ref="H26:H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topLeftCell="A13" workbookViewId="0">
      <selection activeCell="D50" sqref="D50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65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2721900</v>
      </c>
      <c r="F2" s="2"/>
      <c r="G2" s="2"/>
      <c r="H2" s="25"/>
    </row>
    <row r="3" spans="1:12" x14ac:dyDescent="0.3">
      <c r="A3" s="1" t="s">
        <v>1</v>
      </c>
      <c r="B3" s="2">
        <v>129</v>
      </c>
      <c r="C3" s="5"/>
      <c r="D3" s="5" t="s">
        <v>2</v>
      </c>
      <c r="E3" s="7">
        <f>E2*2/3</f>
        <v>1814600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4536500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272190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4808690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  <c r="K7" s="12">
        <f>129*5</f>
        <v>645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  <c r="K8" s="12">
        <f>2000*211</f>
        <v>422000</v>
      </c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60" t="s">
        <v>27</v>
      </c>
      <c r="B10" s="61">
        <v>1000</v>
      </c>
      <c r="C10" s="30" t="s">
        <v>32</v>
      </c>
      <c r="D10" s="9" t="s">
        <v>306</v>
      </c>
      <c r="E10" s="52">
        <f>((B10*211)+(B10*211)*2/3)/100000</f>
        <v>3.5166666666666662</v>
      </c>
      <c r="F10" s="61">
        <v>7</v>
      </c>
      <c r="G10" s="10" t="s">
        <v>134</v>
      </c>
      <c r="H10" s="87" t="s">
        <v>507</v>
      </c>
    </row>
    <row r="11" spans="1:12" ht="14.4" customHeight="1" x14ac:dyDescent="0.3">
      <c r="A11" s="127" t="s">
        <v>13</v>
      </c>
      <c r="B11" s="128"/>
      <c r="C11" s="128"/>
      <c r="D11" s="128"/>
      <c r="E11" s="128"/>
      <c r="F11" s="128"/>
      <c r="G11" s="128"/>
      <c r="H11" s="129"/>
    </row>
    <row r="12" spans="1:12" x14ac:dyDescent="0.3">
      <c r="A12" s="117" t="s">
        <v>14</v>
      </c>
      <c r="B12" s="99">
        <v>100</v>
      </c>
      <c r="C12" s="29" t="s">
        <v>31</v>
      </c>
      <c r="D12" s="29" t="s">
        <v>299</v>
      </c>
      <c r="E12" s="144">
        <f>((B12*211)+(B12*211)*2/3)/100000</f>
        <v>0.35166666666666663</v>
      </c>
      <c r="F12" s="99">
        <v>2</v>
      </c>
      <c r="G12" s="43" t="s">
        <v>134</v>
      </c>
      <c r="H12" s="102" t="s">
        <v>499</v>
      </c>
    </row>
    <row r="13" spans="1:12" x14ac:dyDescent="0.3">
      <c r="A13" s="117"/>
      <c r="B13" s="101"/>
      <c r="C13" s="29" t="s">
        <v>31</v>
      </c>
      <c r="D13" s="29" t="s">
        <v>299</v>
      </c>
      <c r="E13" s="146"/>
      <c r="F13" s="101"/>
      <c r="G13" s="43" t="s">
        <v>134</v>
      </c>
      <c r="H13" s="104"/>
    </row>
    <row r="14" spans="1:12" x14ac:dyDescent="0.3">
      <c r="A14" s="117"/>
      <c r="B14" s="99">
        <v>1000</v>
      </c>
      <c r="C14" s="29" t="s">
        <v>38</v>
      </c>
      <c r="D14" s="29" t="s">
        <v>299</v>
      </c>
      <c r="E14" s="144">
        <f>((B14*211)+(B14*211)*2/3)/100000</f>
        <v>3.5166666666666662</v>
      </c>
      <c r="F14" s="99">
        <v>3</v>
      </c>
      <c r="G14" s="43" t="s">
        <v>134</v>
      </c>
      <c r="H14" s="102" t="s">
        <v>500</v>
      </c>
    </row>
    <row r="15" spans="1:12" x14ac:dyDescent="0.3">
      <c r="A15" s="117"/>
      <c r="B15" s="101"/>
      <c r="C15" s="29" t="s">
        <v>38</v>
      </c>
      <c r="D15" s="29" t="s">
        <v>299</v>
      </c>
      <c r="E15" s="146"/>
      <c r="F15" s="101"/>
      <c r="G15" s="43" t="s">
        <v>134</v>
      </c>
      <c r="H15" s="104"/>
    </row>
    <row r="16" spans="1:12" x14ac:dyDescent="0.3">
      <c r="A16" s="117"/>
      <c r="B16" s="131">
        <v>1000</v>
      </c>
      <c r="C16" s="29" t="s">
        <v>91</v>
      </c>
      <c r="D16" s="29" t="s">
        <v>299</v>
      </c>
      <c r="E16" s="149">
        <f>((B16*211)+(B16*211)*2/3)/100000</f>
        <v>3.5166666666666662</v>
      </c>
      <c r="F16" s="99">
        <v>4</v>
      </c>
      <c r="G16" s="43" t="s">
        <v>134</v>
      </c>
      <c r="H16" s="102" t="s">
        <v>501</v>
      </c>
    </row>
    <row r="17" spans="1:8" x14ac:dyDescent="0.3">
      <c r="A17" s="117"/>
      <c r="B17" s="131"/>
      <c r="C17" s="29" t="s">
        <v>91</v>
      </c>
      <c r="D17" s="29" t="s">
        <v>299</v>
      </c>
      <c r="E17" s="149"/>
      <c r="F17" s="101"/>
      <c r="G17" s="43" t="s">
        <v>134</v>
      </c>
      <c r="H17" s="104"/>
    </row>
    <row r="18" spans="1:8" ht="17.399999999999999" customHeight="1" x14ac:dyDescent="0.3">
      <c r="A18" s="117"/>
      <c r="B18" s="131">
        <v>1000</v>
      </c>
      <c r="C18" s="29" t="s">
        <v>91</v>
      </c>
      <c r="D18" s="29" t="s">
        <v>299</v>
      </c>
      <c r="E18" s="149">
        <f>((B18*211)+(B18*211)*2/3)/100000</f>
        <v>3.5166666666666662</v>
      </c>
      <c r="F18" s="99">
        <v>5</v>
      </c>
      <c r="G18" s="43" t="s">
        <v>134</v>
      </c>
      <c r="H18" s="102" t="s">
        <v>502</v>
      </c>
    </row>
    <row r="19" spans="1:8" ht="15" customHeight="1" x14ac:dyDescent="0.3">
      <c r="A19" s="117"/>
      <c r="B19" s="131"/>
      <c r="C19" s="29" t="s">
        <v>91</v>
      </c>
      <c r="D19" s="29" t="s">
        <v>299</v>
      </c>
      <c r="E19" s="149"/>
      <c r="F19" s="101"/>
      <c r="G19" s="43" t="s">
        <v>134</v>
      </c>
      <c r="H19" s="104"/>
    </row>
    <row r="20" spans="1:8" x14ac:dyDescent="0.3">
      <c r="A20" s="117"/>
      <c r="B20" s="131">
        <v>1000</v>
      </c>
      <c r="C20" s="29" t="s">
        <v>91</v>
      </c>
      <c r="D20" s="29" t="s">
        <v>299</v>
      </c>
      <c r="E20" s="149">
        <f>((B20*211)+(B20*211)*2/3)/100000</f>
        <v>3.5166666666666662</v>
      </c>
      <c r="F20" s="99">
        <v>6</v>
      </c>
      <c r="G20" s="43" t="s">
        <v>134</v>
      </c>
      <c r="H20" s="102" t="s">
        <v>503</v>
      </c>
    </row>
    <row r="21" spans="1:8" x14ac:dyDescent="0.3">
      <c r="A21" s="117"/>
      <c r="B21" s="131"/>
      <c r="C21" s="29" t="s">
        <v>91</v>
      </c>
      <c r="D21" s="29" t="s">
        <v>299</v>
      </c>
      <c r="E21" s="149"/>
      <c r="F21" s="101"/>
      <c r="G21" s="43" t="s">
        <v>134</v>
      </c>
      <c r="H21" s="104"/>
    </row>
    <row r="22" spans="1:8" x14ac:dyDescent="0.3">
      <c r="A22" s="117" t="s">
        <v>37</v>
      </c>
      <c r="B22" s="89">
        <v>1000</v>
      </c>
      <c r="C22" s="29" t="s">
        <v>39</v>
      </c>
      <c r="D22" s="29" t="s">
        <v>302</v>
      </c>
      <c r="E22" s="91">
        <f>((B22*211)+(B22*211)*2/3)/100000</f>
        <v>3.5166666666666662</v>
      </c>
      <c r="F22" s="60">
        <v>11</v>
      </c>
      <c r="G22" s="43" t="s">
        <v>134</v>
      </c>
      <c r="H22" s="88" t="s">
        <v>504</v>
      </c>
    </row>
    <row r="23" spans="1:8" x14ac:dyDescent="0.3">
      <c r="A23" s="117"/>
      <c r="B23" s="60">
        <v>300</v>
      </c>
      <c r="C23" s="29" t="s">
        <v>40</v>
      </c>
      <c r="D23" s="29" t="s">
        <v>302</v>
      </c>
      <c r="E23" s="52">
        <f>((B23*211)+(B23*211)*2/3)/100000</f>
        <v>1.0549999999999999</v>
      </c>
      <c r="F23" s="60">
        <v>12</v>
      </c>
      <c r="G23" s="43" t="s">
        <v>134</v>
      </c>
      <c r="H23" s="88" t="s">
        <v>505</v>
      </c>
    </row>
    <row r="24" spans="1:8" x14ac:dyDescent="0.3">
      <c r="A24" s="117" t="s">
        <v>15</v>
      </c>
      <c r="B24" s="105">
        <v>2000</v>
      </c>
      <c r="C24" s="29" t="s">
        <v>16</v>
      </c>
      <c r="D24" s="29" t="s">
        <v>299</v>
      </c>
      <c r="E24" s="144">
        <f>((B24*211)+(B24*211)*2/3)/100000</f>
        <v>7.0333333333333323</v>
      </c>
      <c r="F24" s="105">
        <v>1</v>
      </c>
      <c r="G24" s="43" t="s">
        <v>134</v>
      </c>
      <c r="H24" s="96" t="s">
        <v>506</v>
      </c>
    </row>
    <row r="25" spans="1:8" x14ac:dyDescent="0.3">
      <c r="A25" s="117"/>
      <c r="B25" s="106"/>
      <c r="C25" s="29" t="s">
        <v>16</v>
      </c>
      <c r="D25" s="29" t="s">
        <v>299</v>
      </c>
      <c r="E25" s="145"/>
      <c r="F25" s="106"/>
      <c r="G25" s="43" t="s">
        <v>134</v>
      </c>
      <c r="H25" s="97"/>
    </row>
    <row r="26" spans="1:8" x14ac:dyDescent="0.3">
      <c r="A26" s="117"/>
      <c r="B26" s="106"/>
      <c r="C26" s="29" t="s">
        <v>16</v>
      </c>
      <c r="D26" s="29" t="s">
        <v>299</v>
      </c>
      <c r="E26" s="145"/>
      <c r="F26" s="106"/>
      <c r="G26" s="43" t="s">
        <v>134</v>
      </c>
      <c r="H26" s="97"/>
    </row>
    <row r="27" spans="1:8" x14ac:dyDescent="0.3">
      <c r="A27" s="117"/>
      <c r="B27" s="106"/>
      <c r="C27" s="29" t="s">
        <v>16</v>
      </c>
      <c r="D27" s="29" t="s">
        <v>299</v>
      </c>
      <c r="E27" s="145"/>
      <c r="F27" s="106"/>
      <c r="G27" s="43" t="s">
        <v>134</v>
      </c>
      <c r="H27" s="97"/>
    </row>
    <row r="28" spans="1:8" x14ac:dyDescent="0.3">
      <c r="A28" s="117"/>
      <c r="B28" s="107"/>
      <c r="C28" s="29" t="s">
        <v>16</v>
      </c>
      <c r="D28" s="29" t="s">
        <v>299</v>
      </c>
      <c r="E28" s="146"/>
      <c r="F28" s="107"/>
      <c r="G28" s="43" t="s">
        <v>134</v>
      </c>
      <c r="H28" s="98"/>
    </row>
    <row r="29" spans="1:8" ht="14.4" customHeight="1" x14ac:dyDescent="0.3">
      <c r="A29" s="127" t="s">
        <v>42</v>
      </c>
      <c r="B29" s="128"/>
      <c r="C29" s="128"/>
      <c r="D29" s="128"/>
      <c r="E29" s="128"/>
      <c r="F29" s="128"/>
      <c r="G29" s="128"/>
      <c r="H29" s="129"/>
    </row>
    <row r="30" spans="1:8" ht="28.8" customHeight="1" x14ac:dyDescent="0.3">
      <c r="A30" s="59" t="s">
        <v>43</v>
      </c>
      <c r="B30" s="61">
        <v>1000</v>
      </c>
      <c r="C30" s="27" t="s">
        <v>44</v>
      </c>
      <c r="D30" s="27" t="s">
        <v>306</v>
      </c>
      <c r="E30" s="52">
        <f>((B30*211)+(B30*211)*2/3)/100000</f>
        <v>3.5166666666666662</v>
      </c>
      <c r="F30" s="61">
        <v>8</v>
      </c>
      <c r="G30" s="70" t="s">
        <v>134</v>
      </c>
      <c r="H30" s="87" t="s">
        <v>508</v>
      </c>
    </row>
    <row r="31" spans="1:8" x14ac:dyDescent="0.3">
      <c r="A31" s="114" t="s">
        <v>17</v>
      </c>
      <c r="B31" s="115"/>
      <c r="C31" s="115"/>
      <c r="D31" s="115"/>
      <c r="E31" s="115"/>
      <c r="F31" s="115"/>
      <c r="G31" s="115"/>
      <c r="H31" s="116"/>
    </row>
    <row r="32" spans="1:8" x14ac:dyDescent="0.3">
      <c r="A32" s="117" t="s">
        <v>46</v>
      </c>
      <c r="B32" s="61">
        <v>1000</v>
      </c>
      <c r="C32" s="29" t="s">
        <v>52</v>
      </c>
      <c r="D32" s="29" t="s">
        <v>301</v>
      </c>
      <c r="E32" s="52">
        <f>((B32*211)+(B32*211)*2/3)/100000</f>
        <v>3.5166666666666662</v>
      </c>
      <c r="F32" s="61">
        <v>9</v>
      </c>
      <c r="G32" s="70" t="s">
        <v>134</v>
      </c>
      <c r="H32" s="87" t="s">
        <v>509</v>
      </c>
    </row>
    <row r="33" spans="1:8" x14ac:dyDescent="0.3">
      <c r="A33" s="117"/>
      <c r="B33" s="105">
        <v>1000</v>
      </c>
      <c r="C33" s="29" t="s">
        <v>53</v>
      </c>
      <c r="D33" s="29" t="s">
        <v>300</v>
      </c>
      <c r="E33" s="144">
        <f>((B33*211)+(B33*211)*2/3)/100000</f>
        <v>3.5166666666666662</v>
      </c>
      <c r="F33" s="105">
        <v>10</v>
      </c>
      <c r="G33" s="70" t="s">
        <v>134</v>
      </c>
      <c r="H33" s="96" t="s">
        <v>511</v>
      </c>
    </row>
    <row r="34" spans="1:8" x14ac:dyDescent="0.3">
      <c r="A34" s="117"/>
      <c r="B34" s="107"/>
      <c r="C34" s="29" t="s">
        <v>53</v>
      </c>
      <c r="D34" s="29" t="s">
        <v>301</v>
      </c>
      <c r="E34" s="146"/>
      <c r="F34" s="107"/>
      <c r="G34" s="70" t="s">
        <v>134</v>
      </c>
      <c r="H34" s="98"/>
    </row>
    <row r="35" spans="1:8" x14ac:dyDescent="0.3">
      <c r="A35" s="22" t="s">
        <v>304</v>
      </c>
      <c r="B35" s="61">
        <v>500</v>
      </c>
      <c r="C35" s="21" t="s">
        <v>305</v>
      </c>
      <c r="D35" s="21" t="s">
        <v>304</v>
      </c>
      <c r="E35" s="52">
        <f>((B35*211)+(B35*211)*2/3)/100000</f>
        <v>1.7583333333333331</v>
      </c>
      <c r="F35" s="61">
        <v>13</v>
      </c>
      <c r="G35" s="70" t="s">
        <v>134</v>
      </c>
      <c r="H35" s="87" t="s">
        <v>510</v>
      </c>
    </row>
    <row r="36" spans="1:8" ht="28.8" customHeight="1" x14ac:dyDescent="0.3">
      <c r="A36" s="59" t="s">
        <v>21</v>
      </c>
      <c r="B36" s="61">
        <v>1000</v>
      </c>
      <c r="C36" s="27" t="s">
        <v>54</v>
      </c>
      <c r="D36" s="27" t="s">
        <v>303</v>
      </c>
      <c r="E36" s="52">
        <f>((B36*211)+(B36*211)*2/3)/100000</f>
        <v>3.5166666666666662</v>
      </c>
      <c r="F36" s="61">
        <v>14</v>
      </c>
      <c r="G36" s="70" t="s">
        <v>134</v>
      </c>
      <c r="H36" s="87" t="s">
        <v>512</v>
      </c>
    </row>
    <row r="37" spans="1:8" x14ac:dyDescent="0.3">
      <c r="B37" s="11">
        <f>SUM(B9:B36)</f>
        <v>12900</v>
      </c>
      <c r="E37" s="62">
        <f>SUM(E9:E36)</f>
        <v>45.364999999999995</v>
      </c>
      <c r="F37" s="36"/>
    </row>
    <row r="38" spans="1:8" x14ac:dyDescent="0.3">
      <c r="B38" s="13">
        <f>B3*100</f>
        <v>12900</v>
      </c>
      <c r="E38" s="63">
        <f>E4/100000</f>
        <v>45.365000000000002</v>
      </c>
      <c r="F38" s="36"/>
    </row>
    <row r="39" spans="1:8" x14ac:dyDescent="0.3">
      <c r="A39" s="15" t="s">
        <v>23</v>
      </c>
      <c r="C39" s="16">
        <f>E2/100000</f>
        <v>27.219000000000001</v>
      </c>
      <c r="D39" s="17" t="s">
        <v>24</v>
      </c>
      <c r="F39" s="36"/>
    </row>
    <row r="40" spans="1:8" x14ac:dyDescent="0.3">
      <c r="A40" s="15" t="s">
        <v>25</v>
      </c>
      <c r="C40" s="16">
        <f>E3/100000</f>
        <v>18.146000000000001</v>
      </c>
      <c r="D40" s="17" t="s">
        <v>24</v>
      </c>
      <c r="F40" s="36"/>
    </row>
    <row r="41" spans="1:8" x14ac:dyDescent="0.3">
      <c r="A41" s="17" t="s">
        <v>56</v>
      </c>
      <c r="F41" s="36"/>
    </row>
    <row r="42" spans="1:8" x14ac:dyDescent="0.3">
      <c r="F42" s="36"/>
    </row>
    <row r="43" spans="1:8" x14ac:dyDescent="0.3">
      <c r="F43" s="36"/>
    </row>
    <row r="44" spans="1:8" x14ac:dyDescent="0.3">
      <c r="F44" s="36"/>
    </row>
    <row r="45" spans="1:8" x14ac:dyDescent="0.3">
      <c r="F45" s="36"/>
    </row>
    <row r="46" spans="1:8" x14ac:dyDescent="0.3">
      <c r="E46" s="35"/>
      <c r="F46" s="36"/>
    </row>
    <row r="47" spans="1:8" x14ac:dyDescent="0.3">
      <c r="A47" s="12"/>
      <c r="F47" s="36"/>
    </row>
    <row r="48" spans="1:8" x14ac:dyDescent="0.3">
      <c r="A48" s="12"/>
      <c r="F48" s="36"/>
    </row>
    <row r="49" spans="1:7" x14ac:dyDescent="0.3">
      <c r="A49" s="12"/>
      <c r="F49" s="36"/>
    </row>
    <row r="50" spans="1:7" x14ac:dyDescent="0.3">
      <c r="A50" s="12"/>
      <c r="F50" s="36"/>
    </row>
    <row r="51" spans="1:7" x14ac:dyDescent="0.3">
      <c r="A51" s="12"/>
      <c r="F51" s="36"/>
    </row>
    <row r="52" spans="1:7" x14ac:dyDescent="0.3">
      <c r="A52" s="12"/>
      <c r="F52" s="36"/>
      <c r="G52" s="12"/>
    </row>
    <row r="53" spans="1:7" x14ac:dyDescent="0.3">
      <c r="A53" s="12"/>
      <c r="F53" s="36"/>
      <c r="G53" s="12"/>
    </row>
    <row r="54" spans="1:7" x14ac:dyDescent="0.3">
      <c r="A54" s="12"/>
      <c r="F54" s="36"/>
      <c r="G54" s="12"/>
    </row>
    <row r="55" spans="1:7" x14ac:dyDescent="0.3">
      <c r="A55" s="12"/>
      <c r="F55" s="36"/>
      <c r="G55" s="12"/>
    </row>
    <row r="56" spans="1:7" x14ac:dyDescent="0.3">
      <c r="A56" s="12"/>
      <c r="F56" s="36"/>
      <c r="G56" s="12"/>
    </row>
    <row r="57" spans="1:7" x14ac:dyDescent="0.3">
      <c r="A57" s="12"/>
      <c r="F57" s="36"/>
      <c r="G57" s="12"/>
    </row>
    <row r="58" spans="1:7" x14ac:dyDescent="0.3">
      <c r="A58" s="12"/>
      <c r="F58" s="36"/>
      <c r="G58" s="12"/>
    </row>
    <row r="59" spans="1:7" x14ac:dyDescent="0.3">
      <c r="A59" s="12"/>
      <c r="F59" s="36"/>
      <c r="G59" s="12"/>
    </row>
    <row r="60" spans="1:7" x14ac:dyDescent="0.3">
      <c r="A60" s="12"/>
      <c r="F60" s="36"/>
      <c r="G60" s="12"/>
    </row>
    <row r="61" spans="1:7" x14ac:dyDescent="0.3">
      <c r="A61" s="12"/>
      <c r="F61" s="36"/>
      <c r="G61" s="12"/>
    </row>
    <row r="62" spans="1:7" x14ac:dyDescent="0.3">
      <c r="A62" s="12"/>
      <c r="F62" s="36"/>
      <c r="G62" s="12"/>
    </row>
    <row r="63" spans="1:7" x14ac:dyDescent="0.3">
      <c r="A63" s="12"/>
      <c r="F63" s="36"/>
      <c r="G63" s="12"/>
    </row>
    <row r="64" spans="1:7" x14ac:dyDescent="0.3">
      <c r="A64" s="12"/>
      <c r="F64" s="36"/>
      <c r="G64" s="12"/>
    </row>
    <row r="65" spans="1:7" x14ac:dyDescent="0.3">
      <c r="A65" s="12"/>
      <c r="F65" s="36"/>
      <c r="G65" s="12"/>
    </row>
    <row r="66" spans="1:7" x14ac:dyDescent="0.3">
      <c r="A66" s="12"/>
      <c r="F66" s="36"/>
      <c r="G66" s="12"/>
    </row>
    <row r="67" spans="1:7" x14ac:dyDescent="0.3">
      <c r="A67" s="12"/>
      <c r="F67" s="36"/>
      <c r="G67" s="12"/>
    </row>
    <row r="68" spans="1:7" x14ac:dyDescent="0.3">
      <c r="A68" s="12"/>
      <c r="F68" s="36"/>
      <c r="G68" s="12"/>
    </row>
    <row r="69" spans="1:7" x14ac:dyDescent="0.3">
      <c r="A69" s="12"/>
      <c r="F69" s="36"/>
      <c r="G69" s="12"/>
    </row>
    <row r="70" spans="1:7" x14ac:dyDescent="0.3">
      <c r="A70" s="12"/>
      <c r="F70" s="36"/>
      <c r="G70" s="12"/>
    </row>
    <row r="71" spans="1:7" x14ac:dyDescent="0.3">
      <c r="A71" s="12"/>
      <c r="F71" s="36"/>
      <c r="G71" s="12"/>
    </row>
    <row r="72" spans="1:7" x14ac:dyDescent="0.3">
      <c r="A72" s="12"/>
      <c r="F72" s="36"/>
      <c r="G72" s="12"/>
    </row>
    <row r="73" spans="1:7" x14ac:dyDescent="0.3">
      <c r="A73" s="12"/>
      <c r="F73" s="36"/>
      <c r="G73" s="12"/>
    </row>
    <row r="74" spans="1:7" x14ac:dyDescent="0.3">
      <c r="A74" s="12"/>
      <c r="F74" s="36"/>
      <c r="G74" s="12"/>
    </row>
    <row r="75" spans="1:7" x14ac:dyDescent="0.3">
      <c r="A75" s="12"/>
      <c r="F75" s="36"/>
      <c r="G75" s="12"/>
    </row>
    <row r="76" spans="1:7" x14ac:dyDescent="0.3">
      <c r="A76" s="12"/>
      <c r="F76" s="36"/>
      <c r="G76" s="12"/>
    </row>
    <row r="77" spans="1:7" x14ac:dyDescent="0.3">
      <c r="A77" s="12"/>
      <c r="F77" s="36"/>
      <c r="G77" s="12"/>
    </row>
    <row r="78" spans="1:7" x14ac:dyDescent="0.3">
      <c r="A78" s="12"/>
      <c r="F78" s="36"/>
      <c r="G78" s="12"/>
    </row>
    <row r="79" spans="1:7" x14ac:dyDescent="0.3">
      <c r="A79" s="12"/>
      <c r="F79" s="36"/>
      <c r="G79" s="12"/>
    </row>
    <row r="80" spans="1:7" x14ac:dyDescent="0.3">
      <c r="A80" s="12"/>
      <c r="F80" s="36"/>
      <c r="G80" s="12"/>
    </row>
    <row r="81" spans="1:7" x14ac:dyDescent="0.3">
      <c r="A81" s="12"/>
      <c r="F81" s="36"/>
      <c r="G81" s="12"/>
    </row>
    <row r="82" spans="1:7" x14ac:dyDescent="0.3">
      <c r="A82" s="12"/>
      <c r="F82" s="36"/>
      <c r="G82" s="12"/>
    </row>
    <row r="83" spans="1:7" x14ac:dyDescent="0.3">
      <c r="A83" s="12"/>
      <c r="F83" s="36"/>
      <c r="G83" s="12"/>
    </row>
    <row r="84" spans="1:7" x14ac:dyDescent="0.3">
      <c r="A84" s="12"/>
      <c r="F84" s="36"/>
      <c r="G84" s="12"/>
    </row>
    <row r="85" spans="1:7" x14ac:dyDescent="0.3">
      <c r="A85" s="12"/>
      <c r="F85" s="36"/>
      <c r="G85" s="12"/>
    </row>
    <row r="86" spans="1:7" x14ac:dyDescent="0.3">
      <c r="A86" s="12"/>
      <c r="F86" s="36"/>
      <c r="G86" s="12"/>
    </row>
    <row r="87" spans="1:7" x14ac:dyDescent="0.3">
      <c r="A87" s="12"/>
      <c r="F87" s="36"/>
      <c r="G87" s="12"/>
    </row>
    <row r="88" spans="1:7" x14ac:dyDescent="0.3">
      <c r="A88" s="12"/>
      <c r="F88" s="36"/>
      <c r="G88" s="12"/>
    </row>
    <row r="89" spans="1:7" x14ac:dyDescent="0.3">
      <c r="A89" s="12"/>
      <c r="F89" s="36"/>
      <c r="G89" s="12"/>
    </row>
    <row r="90" spans="1:7" x14ac:dyDescent="0.3">
      <c r="A90" s="12"/>
      <c r="F90" s="36"/>
      <c r="G90" s="12"/>
    </row>
    <row r="91" spans="1:7" x14ac:dyDescent="0.3">
      <c r="A91" s="12"/>
      <c r="F91" s="36"/>
      <c r="G91" s="12"/>
    </row>
    <row r="92" spans="1:7" x14ac:dyDescent="0.3">
      <c r="A92" s="12"/>
      <c r="F92" s="36"/>
      <c r="G92" s="12"/>
    </row>
    <row r="93" spans="1:7" x14ac:dyDescent="0.3">
      <c r="A93" s="12"/>
      <c r="F93" s="36"/>
      <c r="G93" s="12"/>
    </row>
    <row r="94" spans="1:7" x14ac:dyDescent="0.3">
      <c r="A94" s="12"/>
      <c r="F94" s="36"/>
      <c r="G94" s="12"/>
    </row>
    <row r="95" spans="1:7" x14ac:dyDescent="0.3">
      <c r="A95" s="12"/>
      <c r="F95" s="36"/>
      <c r="G95" s="12"/>
    </row>
    <row r="96" spans="1:7" x14ac:dyDescent="0.3">
      <c r="A96" s="12"/>
      <c r="F96" s="18"/>
      <c r="G96" s="12"/>
    </row>
  </sheetData>
  <mergeCells count="44">
    <mergeCell ref="E20:E21"/>
    <mergeCell ref="F16:F17"/>
    <mergeCell ref="F18:F19"/>
    <mergeCell ref="F20:F21"/>
    <mergeCell ref="F14:F15"/>
    <mergeCell ref="E12:E13"/>
    <mergeCell ref="E14:E15"/>
    <mergeCell ref="F12:F13"/>
    <mergeCell ref="E16:E17"/>
    <mergeCell ref="E18:E19"/>
    <mergeCell ref="H7:H8"/>
    <mergeCell ref="A9:H9"/>
    <mergeCell ref="E7:E8"/>
    <mergeCell ref="F7:F8"/>
    <mergeCell ref="A12:A21"/>
    <mergeCell ref="A7:A8"/>
    <mergeCell ref="B7:B8"/>
    <mergeCell ref="C7:C8"/>
    <mergeCell ref="D7:D8"/>
    <mergeCell ref="G7:G8"/>
    <mergeCell ref="B16:B17"/>
    <mergeCell ref="B18:B19"/>
    <mergeCell ref="B20:B21"/>
    <mergeCell ref="A11:H11"/>
    <mergeCell ref="B14:B15"/>
    <mergeCell ref="B12:B13"/>
    <mergeCell ref="A32:A34"/>
    <mergeCell ref="A22:A23"/>
    <mergeCell ref="A24:A28"/>
    <mergeCell ref="A29:H29"/>
    <mergeCell ref="A31:H31"/>
    <mergeCell ref="B33:B34"/>
    <mergeCell ref="E33:E34"/>
    <mergeCell ref="F33:F34"/>
    <mergeCell ref="B24:B28"/>
    <mergeCell ref="E24:E28"/>
    <mergeCell ref="H24:H28"/>
    <mergeCell ref="F24:F28"/>
    <mergeCell ref="H33:H34"/>
    <mergeCell ref="H12:H13"/>
    <mergeCell ref="H14:H15"/>
    <mergeCell ref="H16:H17"/>
    <mergeCell ref="H18:H19"/>
    <mergeCell ref="H20:H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I50" sqref="I50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66</v>
      </c>
      <c r="B1" s="2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"/>
      <c r="C2" s="5"/>
      <c r="D2" s="5" t="s">
        <v>0</v>
      </c>
      <c r="E2" s="6">
        <f>B3*211*100</f>
        <v>4515400</v>
      </c>
      <c r="F2" s="2"/>
      <c r="G2" s="2"/>
      <c r="H2" s="25"/>
    </row>
    <row r="3" spans="1:12" x14ac:dyDescent="0.3">
      <c r="A3" s="1" t="s">
        <v>1</v>
      </c>
      <c r="B3" s="2">
        <v>214</v>
      </c>
      <c r="C3" s="5"/>
      <c r="D3" s="5" t="s">
        <v>2</v>
      </c>
      <c r="E3" s="7">
        <f>E2*2/3</f>
        <v>3010266.6666666665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7525666.666666666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451539.99999999994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7977206.666666666</v>
      </c>
      <c r="F6" s="2"/>
      <c r="G6" s="2"/>
      <c r="H6" s="25"/>
    </row>
    <row r="7" spans="1:12" ht="21" customHeight="1" x14ac:dyDescent="0.3">
      <c r="A7" s="119" t="s">
        <v>6</v>
      </c>
      <c r="B7" s="120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20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69" t="s">
        <v>27</v>
      </c>
      <c r="B10" s="31">
        <v>2000</v>
      </c>
      <c r="C10" s="30" t="s">
        <v>32</v>
      </c>
      <c r="D10" s="9" t="s">
        <v>513</v>
      </c>
      <c r="E10" s="71">
        <f>((B10*211)+(B10*211)*2/3)/100000</f>
        <v>7.0333333333333323</v>
      </c>
      <c r="F10" s="70">
        <v>13</v>
      </c>
      <c r="G10" s="10" t="s">
        <v>134</v>
      </c>
      <c r="H10" s="28" t="s">
        <v>514</v>
      </c>
    </row>
    <row r="11" spans="1:12" ht="14.4" customHeight="1" x14ac:dyDescent="0.3">
      <c r="A11" s="127" t="s">
        <v>13</v>
      </c>
      <c r="B11" s="128"/>
      <c r="C11" s="128"/>
      <c r="D11" s="128"/>
      <c r="E11" s="128"/>
      <c r="F11" s="128"/>
      <c r="G11" s="128"/>
      <c r="H11" s="129"/>
    </row>
    <row r="12" spans="1:12" x14ac:dyDescent="0.3">
      <c r="A12" s="117" t="s">
        <v>14</v>
      </c>
      <c r="B12" s="99">
        <v>1200</v>
      </c>
      <c r="C12" s="140" t="s">
        <v>413</v>
      </c>
      <c r="D12" s="29" t="s">
        <v>327</v>
      </c>
      <c r="E12" s="144">
        <f>((B12*211)+(B12*211)*2/3)/100000</f>
        <v>4.22</v>
      </c>
      <c r="F12" s="99">
        <v>8</v>
      </c>
      <c r="G12" s="99" t="s">
        <v>134</v>
      </c>
      <c r="H12" s="102" t="s">
        <v>524</v>
      </c>
    </row>
    <row r="13" spans="1:12" x14ac:dyDescent="0.3">
      <c r="A13" s="117"/>
      <c r="B13" s="101"/>
      <c r="C13" s="141"/>
      <c r="D13" s="29" t="s">
        <v>328</v>
      </c>
      <c r="E13" s="146"/>
      <c r="F13" s="101"/>
      <c r="G13" s="101"/>
      <c r="H13" s="104"/>
    </row>
    <row r="14" spans="1:12" x14ac:dyDescent="0.3">
      <c r="A14" s="117"/>
      <c r="B14" s="99">
        <v>1200</v>
      </c>
      <c r="C14" s="140" t="s">
        <v>414</v>
      </c>
      <c r="D14" s="29" t="s">
        <v>329</v>
      </c>
      <c r="E14" s="144">
        <f>((B14*211)+(B14*211)*2/3)/100000</f>
        <v>4.22</v>
      </c>
      <c r="F14" s="99">
        <v>10</v>
      </c>
      <c r="G14" s="99" t="s">
        <v>134</v>
      </c>
      <c r="H14" s="102" t="s">
        <v>525</v>
      </c>
    </row>
    <row r="15" spans="1:12" x14ac:dyDescent="0.3">
      <c r="A15" s="117"/>
      <c r="B15" s="101"/>
      <c r="C15" s="141"/>
      <c r="D15" s="29" t="s">
        <v>330</v>
      </c>
      <c r="E15" s="146"/>
      <c r="F15" s="101"/>
      <c r="G15" s="101"/>
      <c r="H15" s="104"/>
    </row>
    <row r="16" spans="1:12" x14ac:dyDescent="0.3">
      <c r="A16" s="117"/>
      <c r="B16" s="99">
        <v>1200</v>
      </c>
      <c r="C16" s="140" t="s">
        <v>415</v>
      </c>
      <c r="D16" s="29" t="s">
        <v>335</v>
      </c>
      <c r="E16" s="144">
        <f>((B16*211)+(B16*211)*2/3)/100000</f>
        <v>4.22</v>
      </c>
      <c r="F16" s="150">
        <v>12</v>
      </c>
      <c r="G16" s="99" t="s">
        <v>134</v>
      </c>
      <c r="H16" s="152" t="s">
        <v>526</v>
      </c>
    </row>
    <row r="17" spans="1:8" x14ac:dyDescent="0.3">
      <c r="A17" s="117"/>
      <c r="B17" s="101"/>
      <c r="C17" s="141"/>
      <c r="D17" s="29" t="s">
        <v>336</v>
      </c>
      <c r="E17" s="146"/>
      <c r="F17" s="151"/>
      <c r="G17" s="101"/>
      <c r="H17" s="153"/>
    </row>
    <row r="18" spans="1:8" x14ac:dyDescent="0.3">
      <c r="A18" s="117"/>
      <c r="B18" s="99">
        <v>1200</v>
      </c>
      <c r="C18" s="140" t="s">
        <v>515</v>
      </c>
      <c r="D18" s="29" t="s">
        <v>315</v>
      </c>
      <c r="E18" s="144">
        <f>((B18*211)+(B18*211)*2/3)/100000</f>
        <v>4.22</v>
      </c>
      <c r="F18" s="99">
        <v>2</v>
      </c>
      <c r="G18" s="99" t="s">
        <v>134</v>
      </c>
      <c r="H18" s="102" t="s">
        <v>527</v>
      </c>
    </row>
    <row r="19" spans="1:8" x14ac:dyDescent="0.3">
      <c r="A19" s="117"/>
      <c r="B19" s="101"/>
      <c r="C19" s="141"/>
      <c r="D19" s="29" t="s">
        <v>316</v>
      </c>
      <c r="E19" s="146"/>
      <c r="F19" s="101"/>
      <c r="G19" s="101"/>
      <c r="H19" s="104"/>
    </row>
    <row r="20" spans="1:8" x14ac:dyDescent="0.3">
      <c r="A20" s="117"/>
      <c r="B20" s="99">
        <v>1200</v>
      </c>
      <c r="C20" s="140" t="s">
        <v>516</v>
      </c>
      <c r="D20" s="29" t="s">
        <v>317</v>
      </c>
      <c r="E20" s="144">
        <f>((B20*211)+(B20*211)*2/3)/100000</f>
        <v>4.22</v>
      </c>
      <c r="F20" s="99">
        <v>3</v>
      </c>
      <c r="G20" s="99" t="s">
        <v>134</v>
      </c>
      <c r="H20" s="102" t="s">
        <v>528</v>
      </c>
    </row>
    <row r="21" spans="1:8" x14ac:dyDescent="0.3">
      <c r="A21" s="117"/>
      <c r="B21" s="101"/>
      <c r="C21" s="141"/>
      <c r="D21" s="29" t="s">
        <v>318</v>
      </c>
      <c r="E21" s="146"/>
      <c r="F21" s="101"/>
      <c r="G21" s="101"/>
      <c r="H21" s="104"/>
    </row>
    <row r="22" spans="1:8" x14ac:dyDescent="0.3">
      <c r="A22" s="117"/>
      <c r="B22" s="99">
        <v>1200</v>
      </c>
      <c r="C22" s="140" t="s">
        <v>517</v>
      </c>
      <c r="D22" s="29" t="s">
        <v>319</v>
      </c>
      <c r="E22" s="144">
        <f>((B22*211)+(B22*211)*2/3)/100000</f>
        <v>4.22</v>
      </c>
      <c r="F22" s="99">
        <v>4</v>
      </c>
      <c r="G22" s="99" t="s">
        <v>134</v>
      </c>
      <c r="H22" s="102" t="s">
        <v>529</v>
      </c>
    </row>
    <row r="23" spans="1:8" x14ac:dyDescent="0.3">
      <c r="A23" s="117"/>
      <c r="B23" s="101"/>
      <c r="C23" s="141"/>
      <c r="D23" s="29" t="s">
        <v>321</v>
      </c>
      <c r="E23" s="146"/>
      <c r="F23" s="101"/>
      <c r="G23" s="101"/>
      <c r="H23" s="104"/>
    </row>
    <row r="24" spans="1:8" x14ac:dyDescent="0.3">
      <c r="A24" s="117"/>
      <c r="B24" s="99">
        <v>1200</v>
      </c>
      <c r="C24" s="140" t="s">
        <v>518</v>
      </c>
      <c r="D24" s="29" t="s">
        <v>320</v>
      </c>
      <c r="E24" s="144">
        <f>((B24*211)+(B24*211)*2/3)/100000</f>
        <v>4.22</v>
      </c>
      <c r="F24" s="99">
        <v>5</v>
      </c>
      <c r="G24" s="99" t="s">
        <v>134</v>
      </c>
      <c r="H24" s="102" t="s">
        <v>530</v>
      </c>
    </row>
    <row r="25" spans="1:8" x14ac:dyDescent="0.3">
      <c r="A25" s="117"/>
      <c r="B25" s="101"/>
      <c r="C25" s="141"/>
      <c r="D25" s="29" t="s">
        <v>322</v>
      </c>
      <c r="E25" s="146"/>
      <c r="F25" s="101"/>
      <c r="G25" s="101"/>
      <c r="H25" s="104"/>
    </row>
    <row r="26" spans="1:8" x14ac:dyDescent="0.3">
      <c r="A26" s="117"/>
      <c r="B26" s="99">
        <v>1200</v>
      </c>
      <c r="C26" s="140" t="s">
        <v>519</v>
      </c>
      <c r="D26" s="29" t="s">
        <v>323</v>
      </c>
      <c r="E26" s="144">
        <f>((B26*211)+(B26*211)*2/3)/100000</f>
        <v>4.22</v>
      </c>
      <c r="F26" s="99">
        <v>6</v>
      </c>
      <c r="G26" s="99" t="s">
        <v>134</v>
      </c>
      <c r="H26" s="102" t="s">
        <v>531</v>
      </c>
    </row>
    <row r="27" spans="1:8" x14ac:dyDescent="0.3">
      <c r="A27" s="117"/>
      <c r="B27" s="101"/>
      <c r="C27" s="141"/>
      <c r="D27" s="29" t="s">
        <v>324</v>
      </c>
      <c r="E27" s="146"/>
      <c r="F27" s="101"/>
      <c r="G27" s="101"/>
      <c r="H27" s="104"/>
    </row>
    <row r="28" spans="1:8" x14ac:dyDescent="0.3">
      <c r="A28" s="117"/>
      <c r="B28" s="99">
        <v>1200</v>
      </c>
      <c r="C28" s="140" t="s">
        <v>520</v>
      </c>
      <c r="D28" s="29" t="s">
        <v>325</v>
      </c>
      <c r="E28" s="144">
        <f>((B28*211)+(B28*211)*2/3)/100000</f>
        <v>4.22</v>
      </c>
      <c r="F28" s="99">
        <v>7</v>
      </c>
      <c r="G28" s="99" t="s">
        <v>134</v>
      </c>
      <c r="H28" s="102" t="s">
        <v>532</v>
      </c>
    </row>
    <row r="29" spans="1:8" x14ac:dyDescent="0.3">
      <c r="A29" s="117"/>
      <c r="B29" s="101"/>
      <c r="C29" s="141"/>
      <c r="D29" s="29" t="s">
        <v>326</v>
      </c>
      <c r="E29" s="146"/>
      <c r="F29" s="101"/>
      <c r="G29" s="101"/>
      <c r="H29" s="104"/>
    </row>
    <row r="30" spans="1:8" x14ac:dyDescent="0.3">
      <c r="A30" s="117" t="s">
        <v>15</v>
      </c>
      <c r="B30" s="99">
        <v>1300</v>
      </c>
      <c r="C30" s="140" t="s">
        <v>521</v>
      </c>
      <c r="D30" s="78" t="s">
        <v>313</v>
      </c>
      <c r="E30" s="144">
        <f>((B30*211)+(B30*211)*2/3)/100000</f>
        <v>4.5716666666666663</v>
      </c>
      <c r="F30" s="99">
        <v>1</v>
      </c>
      <c r="G30" s="99" t="s">
        <v>134</v>
      </c>
      <c r="H30" s="102" t="s">
        <v>533</v>
      </c>
    </row>
    <row r="31" spans="1:8" x14ac:dyDescent="0.3">
      <c r="A31" s="117"/>
      <c r="B31" s="101"/>
      <c r="C31" s="141"/>
      <c r="D31" s="78" t="s">
        <v>314</v>
      </c>
      <c r="E31" s="146"/>
      <c r="F31" s="101"/>
      <c r="G31" s="101"/>
      <c r="H31" s="104"/>
    </row>
    <row r="32" spans="1:8" x14ac:dyDescent="0.3">
      <c r="A32" s="117"/>
      <c r="B32" s="99">
        <v>1300</v>
      </c>
      <c r="C32" s="140" t="s">
        <v>522</v>
      </c>
      <c r="D32" s="78" t="s">
        <v>331</v>
      </c>
      <c r="E32" s="144">
        <f>((B32*211)+(B32*211)*2/3)/100000</f>
        <v>4.5716666666666663</v>
      </c>
      <c r="F32" s="99">
        <v>9</v>
      </c>
      <c r="G32" s="99" t="s">
        <v>134</v>
      </c>
      <c r="H32" s="102" t="s">
        <v>534</v>
      </c>
    </row>
    <row r="33" spans="1:8" x14ac:dyDescent="0.3">
      <c r="A33" s="117"/>
      <c r="B33" s="101"/>
      <c r="C33" s="141"/>
      <c r="D33" s="78" t="s">
        <v>332</v>
      </c>
      <c r="E33" s="146"/>
      <c r="F33" s="101"/>
      <c r="G33" s="101"/>
      <c r="H33" s="104"/>
    </row>
    <row r="34" spans="1:8" x14ac:dyDescent="0.3">
      <c r="A34" s="117"/>
      <c r="B34" s="99">
        <v>1300</v>
      </c>
      <c r="C34" s="140" t="s">
        <v>523</v>
      </c>
      <c r="D34" s="78" t="s">
        <v>333</v>
      </c>
      <c r="E34" s="144">
        <f t="shared" ref="E34:E41" si="0">((B34*211)+(B34*211)*2/3)/100000</f>
        <v>4.5716666666666663</v>
      </c>
      <c r="F34" s="99">
        <v>11</v>
      </c>
      <c r="G34" s="99" t="s">
        <v>134</v>
      </c>
      <c r="H34" s="102" t="s">
        <v>535</v>
      </c>
    </row>
    <row r="35" spans="1:8" x14ac:dyDescent="0.3">
      <c r="A35" s="117"/>
      <c r="B35" s="101"/>
      <c r="C35" s="141"/>
      <c r="D35" s="78" t="s">
        <v>334</v>
      </c>
      <c r="E35" s="146"/>
      <c r="F35" s="101"/>
      <c r="G35" s="101"/>
      <c r="H35" s="104"/>
    </row>
    <row r="36" spans="1:8" x14ac:dyDescent="0.3">
      <c r="A36" s="114" t="s">
        <v>17</v>
      </c>
      <c r="B36" s="115"/>
      <c r="C36" s="115"/>
      <c r="D36" s="115"/>
      <c r="E36" s="115"/>
      <c r="F36" s="115"/>
      <c r="G36" s="115"/>
      <c r="H36" s="116"/>
    </row>
    <row r="37" spans="1:8" ht="28.8" x14ac:dyDescent="0.3">
      <c r="A37" s="117" t="s">
        <v>46</v>
      </c>
      <c r="B37" s="105">
        <v>1200</v>
      </c>
      <c r="C37" s="140" t="s">
        <v>52</v>
      </c>
      <c r="D37" s="27" t="s">
        <v>310</v>
      </c>
      <c r="E37" s="144">
        <f t="shared" si="0"/>
        <v>4.22</v>
      </c>
      <c r="F37" s="105">
        <v>14</v>
      </c>
      <c r="G37" s="105" t="s">
        <v>134</v>
      </c>
      <c r="H37" s="96" t="s">
        <v>536</v>
      </c>
    </row>
    <row r="38" spans="1:8" ht="28.8" x14ac:dyDescent="0.3">
      <c r="A38" s="117"/>
      <c r="B38" s="106"/>
      <c r="C38" s="147"/>
      <c r="D38" s="27" t="s">
        <v>311</v>
      </c>
      <c r="E38" s="145"/>
      <c r="F38" s="106"/>
      <c r="G38" s="106"/>
      <c r="H38" s="97"/>
    </row>
    <row r="39" spans="1:8" ht="28.8" x14ac:dyDescent="0.3">
      <c r="A39" s="117"/>
      <c r="B39" s="107"/>
      <c r="C39" s="141"/>
      <c r="D39" s="27" t="s">
        <v>312</v>
      </c>
      <c r="E39" s="146"/>
      <c r="F39" s="107"/>
      <c r="G39" s="107"/>
      <c r="H39" s="98"/>
    </row>
    <row r="40" spans="1:8" x14ac:dyDescent="0.3">
      <c r="A40" s="117" t="s">
        <v>21</v>
      </c>
      <c r="B40" s="70">
        <v>1500</v>
      </c>
      <c r="C40" s="27" t="s">
        <v>54</v>
      </c>
      <c r="D40" s="27" t="s">
        <v>307</v>
      </c>
      <c r="E40" s="71">
        <f t="shared" si="0"/>
        <v>5.2750000000000004</v>
      </c>
      <c r="F40" s="70">
        <v>15</v>
      </c>
      <c r="G40" s="95" t="s">
        <v>134</v>
      </c>
      <c r="H40" s="28" t="s">
        <v>537</v>
      </c>
    </row>
    <row r="41" spans="1:8" x14ac:dyDescent="0.3">
      <c r="A41" s="117"/>
      <c r="B41" s="70">
        <v>2000</v>
      </c>
      <c r="C41" s="27" t="s">
        <v>308</v>
      </c>
      <c r="D41" s="27" t="s">
        <v>309</v>
      </c>
      <c r="E41" s="71">
        <f t="shared" si="0"/>
        <v>7.0333333333333323</v>
      </c>
      <c r="F41" s="70">
        <v>16</v>
      </c>
      <c r="G41" s="95" t="s">
        <v>134</v>
      </c>
      <c r="H41" s="28" t="s">
        <v>538</v>
      </c>
    </row>
    <row r="42" spans="1:8" x14ac:dyDescent="0.3">
      <c r="B42" s="11">
        <f>SUM(B9:B41)</f>
        <v>21400</v>
      </c>
      <c r="E42" s="62">
        <f>SUM(E9:E41)</f>
        <v>75.256666666666661</v>
      </c>
      <c r="F42" s="36"/>
    </row>
    <row r="43" spans="1:8" x14ac:dyDescent="0.3">
      <c r="B43" s="13">
        <f>B3*100</f>
        <v>21400</v>
      </c>
      <c r="E43" s="63">
        <f>E4/100000</f>
        <v>75.256666666666661</v>
      </c>
      <c r="F43" s="36"/>
    </row>
    <row r="44" spans="1:8" x14ac:dyDescent="0.3">
      <c r="A44" s="15" t="s">
        <v>23</v>
      </c>
      <c r="C44" s="16">
        <f>E2/100000</f>
        <v>45.154000000000003</v>
      </c>
      <c r="D44" s="17" t="s">
        <v>24</v>
      </c>
      <c r="F44" s="36"/>
    </row>
    <row r="45" spans="1:8" x14ac:dyDescent="0.3">
      <c r="A45" s="15" t="s">
        <v>25</v>
      </c>
      <c r="C45" s="16">
        <f>E3/100000</f>
        <v>30.102666666666664</v>
      </c>
      <c r="D45" s="17" t="s">
        <v>24</v>
      </c>
      <c r="F45" s="36"/>
    </row>
    <row r="46" spans="1:8" x14ac:dyDescent="0.3">
      <c r="A46" s="17" t="s">
        <v>56</v>
      </c>
      <c r="F46" s="36"/>
    </row>
    <row r="47" spans="1:8" x14ac:dyDescent="0.3">
      <c r="F47" s="36"/>
    </row>
    <row r="48" spans="1:8" x14ac:dyDescent="0.3">
      <c r="F48" s="36"/>
    </row>
    <row r="49" spans="1:7" x14ac:dyDescent="0.3">
      <c r="F49" s="36"/>
    </row>
    <row r="50" spans="1:7" x14ac:dyDescent="0.3">
      <c r="F50" s="36"/>
    </row>
    <row r="51" spans="1:7" x14ac:dyDescent="0.3">
      <c r="E51" s="35"/>
      <c r="F51" s="36"/>
    </row>
    <row r="52" spans="1:7" x14ac:dyDescent="0.3">
      <c r="A52" s="12"/>
      <c r="B52" s="12"/>
      <c r="F52" s="36"/>
    </row>
    <row r="53" spans="1:7" x14ac:dyDescent="0.3">
      <c r="A53" s="12"/>
      <c r="B53" s="12"/>
      <c r="F53" s="36"/>
    </row>
    <row r="54" spans="1:7" x14ac:dyDescent="0.3">
      <c r="A54" s="12"/>
      <c r="B54" s="12"/>
      <c r="F54" s="36"/>
    </row>
    <row r="55" spans="1:7" x14ac:dyDescent="0.3">
      <c r="A55" s="12"/>
      <c r="B55" s="12"/>
      <c r="F55" s="36"/>
    </row>
    <row r="56" spans="1:7" x14ac:dyDescent="0.3">
      <c r="A56" s="12"/>
      <c r="B56" s="12"/>
      <c r="F56" s="36"/>
    </row>
    <row r="57" spans="1:7" x14ac:dyDescent="0.3">
      <c r="A57" s="12"/>
      <c r="B57" s="12"/>
      <c r="F57" s="36"/>
      <c r="G57" s="12"/>
    </row>
    <row r="58" spans="1:7" x14ac:dyDescent="0.3">
      <c r="A58" s="12"/>
      <c r="B58" s="12"/>
      <c r="F58" s="36"/>
      <c r="G58" s="12"/>
    </row>
    <row r="59" spans="1:7" x14ac:dyDescent="0.3">
      <c r="A59" s="12"/>
      <c r="B59" s="12"/>
      <c r="F59" s="36"/>
      <c r="G59" s="12"/>
    </row>
    <row r="60" spans="1:7" x14ac:dyDescent="0.3">
      <c r="A60" s="12"/>
      <c r="B60" s="12"/>
      <c r="F60" s="36"/>
      <c r="G60" s="12"/>
    </row>
    <row r="61" spans="1:7" x14ac:dyDescent="0.3">
      <c r="A61" s="12"/>
      <c r="B61" s="12"/>
      <c r="F61" s="36"/>
      <c r="G61" s="12"/>
    </row>
    <row r="62" spans="1:7" x14ac:dyDescent="0.3">
      <c r="A62" s="12"/>
      <c r="B62" s="12"/>
      <c r="F62" s="36"/>
      <c r="G62" s="12"/>
    </row>
    <row r="63" spans="1:7" x14ac:dyDescent="0.3">
      <c r="A63" s="12"/>
      <c r="B63" s="12"/>
      <c r="F63" s="36"/>
      <c r="G63" s="12"/>
    </row>
    <row r="64" spans="1:7" x14ac:dyDescent="0.3">
      <c r="A64" s="12"/>
      <c r="B64" s="12"/>
      <c r="F64" s="36"/>
      <c r="G64" s="12"/>
    </row>
    <row r="65" spans="1:7" x14ac:dyDescent="0.3">
      <c r="A65" s="12"/>
      <c r="B65" s="12"/>
      <c r="F65" s="36"/>
      <c r="G65" s="12"/>
    </row>
    <row r="66" spans="1:7" x14ac:dyDescent="0.3">
      <c r="A66" s="12"/>
      <c r="B66" s="12"/>
      <c r="F66" s="36"/>
      <c r="G66" s="12"/>
    </row>
    <row r="67" spans="1:7" x14ac:dyDescent="0.3">
      <c r="A67" s="12"/>
      <c r="B67" s="12"/>
      <c r="F67" s="36"/>
      <c r="G67" s="12"/>
    </row>
    <row r="68" spans="1:7" x14ac:dyDescent="0.3">
      <c r="A68" s="12"/>
      <c r="B68" s="12"/>
      <c r="F68" s="36"/>
      <c r="G68" s="12"/>
    </row>
    <row r="69" spans="1:7" x14ac:dyDescent="0.3">
      <c r="A69" s="12"/>
      <c r="B69" s="12"/>
      <c r="F69" s="36"/>
      <c r="G69" s="12"/>
    </row>
    <row r="70" spans="1:7" x14ac:dyDescent="0.3">
      <c r="A70" s="12"/>
      <c r="B70" s="12"/>
      <c r="F70" s="36"/>
      <c r="G70" s="12"/>
    </row>
    <row r="71" spans="1:7" x14ac:dyDescent="0.3">
      <c r="A71" s="12"/>
      <c r="B71" s="12"/>
      <c r="F71" s="36"/>
      <c r="G71" s="12"/>
    </row>
    <row r="72" spans="1:7" x14ac:dyDescent="0.3">
      <c r="A72" s="12"/>
      <c r="B72" s="12"/>
      <c r="F72" s="36"/>
      <c r="G72" s="12"/>
    </row>
    <row r="73" spans="1:7" x14ac:dyDescent="0.3">
      <c r="A73" s="12"/>
      <c r="B73" s="12"/>
      <c r="F73" s="36"/>
      <c r="G73" s="12"/>
    </row>
    <row r="74" spans="1:7" x14ac:dyDescent="0.3">
      <c r="A74" s="12"/>
      <c r="B74" s="12"/>
      <c r="F74" s="36"/>
      <c r="G74" s="12"/>
    </row>
    <row r="75" spans="1:7" x14ac:dyDescent="0.3">
      <c r="A75" s="12"/>
      <c r="B75" s="12"/>
      <c r="F75" s="36"/>
      <c r="G75" s="12"/>
    </row>
    <row r="76" spans="1:7" x14ac:dyDescent="0.3">
      <c r="A76" s="12"/>
      <c r="B76" s="12"/>
      <c r="F76" s="36"/>
      <c r="G76" s="12"/>
    </row>
    <row r="77" spans="1:7" x14ac:dyDescent="0.3">
      <c r="A77" s="12"/>
      <c r="B77" s="12"/>
      <c r="F77" s="36"/>
      <c r="G77" s="12"/>
    </row>
    <row r="78" spans="1:7" x14ac:dyDescent="0.3">
      <c r="A78" s="12"/>
      <c r="B78" s="12"/>
      <c r="F78" s="36"/>
      <c r="G78" s="12"/>
    </row>
    <row r="79" spans="1:7" x14ac:dyDescent="0.3">
      <c r="A79" s="12"/>
      <c r="B79" s="12"/>
      <c r="F79" s="36"/>
      <c r="G79" s="12"/>
    </row>
    <row r="80" spans="1:7" x14ac:dyDescent="0.3">
      <c r="A80" s="12"/>
      <c r="B80" s="12"/>
      <c r="F80" s="36"/>
      <c r="G80" s="12"/>
    </row>
    <row r="81" spans="1:7" x14ac:dyDescent="0.3">
      <c r="A81" s="12"/>
      <c r="B81" s="12"/>
      <c r="F81" s="36"/>
      <c r="G81" s="12"/>
    </row>
    <row r="82" spans="1:7" x14ac:dyDescent="0.3">
      <c r="A82" s="12"/>
      <c r="B82" s="12"/>
      <c r="F82" s="36"/>
      <c r="G82" s="12"/>
    </row>
    <row r="83" spans="1:7" x14ac:dyDescent="0.3">
      <c r="A83" s="12"/>
      <c r="B83" s="12"/>
      <c r="F83" s="36"/>
      <c r="G83" s="12"/>
    </row>
    <row r="84" spans="1:7" x14ac:dyDescent="0.3">
      <c r="A84" s="12"/>
      <c r="B84" s="12"/>
      <c r="F84" s="36"/>
      <c r="G84" s="12"/>
    </row>
    <row r="85" spans="1:7" x14ac:dyDescent="0.3">
      <c r="A85" s="12"/>
      <c r="B85" s="12"/>
      <c r="F85" s="36"/>
      <c r="G85" s="12"/>
    </row>
    <row r="86" spans="1:7" x14ac:dyDescent="0.3">
      <c r="A86" s="12"/>
      <c r="B86" s="12"/>
      <c r="F86" s="36"/>
      <c r="G86" s="12"/>
    </row>
    <row r="87" spans="1:7" x14ac:dyDescent="0.3">
      <c r="A87" s="12"/>
      <c r="B87" s="12"/>
      <c r="F87" s="36"/>
      <c r="G87" s="12"/>
    </row>
    <row r="88" spans="1:7" x14ac:dyDescent="0.3">
      <c r="A88" s="12"/>
      <c r="B88" s="12"/>
      <c r="F88" s="36"/>
      <c r="G88" s="12"/>
    </row>
    <row r="89" spans="1:7" x14ac:dyDescent="0.3">
      <c r="A89" s="12"/>
      <c r="B89" s="12"/>
      <c r="F89" s="36"/>
      <c r="G89" s="12"/>
    </row>
    <row r="90" spans="1:7" x14ac:dyDescent="0.3">
      <c r="A90" s="12"/>
      <c r="B90" s="12"/>
      <c r="F90" s="36"/>
      <c r="G90" s="12"/>
    </row>
    <row r="91" spans="1:7" x14ac:dyDescent="0.3">
      <c r="A91" s="12"/>
      <c r="B91" s="12"/>
      <c r="F91" s="36"/>
      <c r="G91" s="12"/>
    </row>
    <row r="92" spans="1:7" x14ac:dyDescent="0.3">
      <c r="A92" s="12"/>
      <c r="B92" s="12"/>
      <c r="F92" s="36"/>
      <c r="G92" s="12"/>
    </row>
    <row r="93" spans="1:7" x14ac:dyDescent="0.3">
      <c r="A93" s="12"/>
      <c r="B93" s="12"/>
      <c r="F93" s="36"/>
      <c r="G93" s="12"/>
    </row>
    <row r="94" spans="1:7" x14ac:dyDescent="0.3">
      <c r="A94" s="12"/>
      <c r="B94" s="12"/>
      <c r="F94" s="36"/>
      <c r="G94" s="12"/>
    </row>
    <row r="95" spans="1:7" x14ac:dyDescent="0.3">
      <c r="A95" s="12"/>
      <c r="B95" s="12"/>
      <c r="F95" s="36"/>
      <c r="G95" s="12"/>
    </row>
    <row r="96" spans="1:7" x14ac:dyDescent="0.3">
      <c r="A96" s="12"/>
      <c r="B96" s="12"/>
      <c r="F96" s="36"/>
      <c r="G96" s="12"/>
    </row>
    <row r="97" spans="1:7" x14ac:dyDescent="0.3">
      <c r="A97" s="12"/>
      <c r="B97" s="12"/>
      <c r="F97" s="36"/>
      <c r="G97" s="12"/>
    </row>
    <row r="98" spans="1:7" x14ac:dyDescent="0.3">
      <c r="A98" s="12"/>
      <c r="B98" s="12"/>
      <c r="F98" s="36"/>
      <c r="G98" s="12"/>
    </row>
    <row r="99" spans="1:7" x14ac:dyDescent="0.3">
      <c r="A99" s="12"/>
      <c r="B99" s="12"/>
      <c r="F99" s="36"/>
      <c r="G99" s="12"/>
    </row>
    <row r="100" spans="1:7" x14ac:dyDescent="0.3">
      <c r="A100" s="12"/>
      <c r="B100" s="12"/>
      <c r="F100" s="36"/>
      <c r="G100" s="12"/>
    </row>
    <row r="101" spans="1:7" x14ac:dyDescent="0.3">
      <c r="A101" s="12"/>
      <c r="B101" s="12"/>
      <c r="F101" s="18"/>
      <c r="G101" s="12"/>
    </row>
  </sheetData>
  <mergeCells count="93">
    <mergeCell ref="C7:C8"/>
    <mergeCell ref="D7:D8"/>
    <mergeCell ref="G7:G8"/>
    <mergeCell ref="H7:H8"/>
    <mergeCell ref="A9:H9"/>
    <mergeCell ref="E7:E8"/>
    <mergeCell ref="F7:F8"/>
    <mergeCell ref="A12:A29"/>
    <mergeCell ref="A37:A39"/>
    <mergeCell ref="A40:A41"/>
    <mergeCell ref="A7:A8"/>
    <mergeCell ref="B7:B8"/>
    <mergeCell ref="B12:B13"/>
    <mergeCell ref="B14:B15"/>
    <mergeCell ref="B18:B19"/>
    <mergeCell ref="B16:B17"/>
    <mergeCell ref="B24:B25"/>
    <mergeCell ref="A36:H36"/>
    <mergeCell ref="A11:H11"/>
    <mergeCell ref="E37:E39"/>
    <mergeCell ref="F37:F39"/>
    <mergeCell ref="G37:G39"/>
    <mergeCell ref="H37:H39"/>
    <mergeCell ref="H34:H35"/>
    <mergeCell ref="H30:H31"/>
    <mergeCell ref="F32:F33"/>
    <mergeCell ref="G32:G33"/>
    <mergeCell ref="H32:H33"/>
    <mergeCell ref="F30:F31"/>
    <mergeCell ref="A30:A35"/>
    <mergeCell ref="B30:B31"/>
    <mergeCell ref="B32:B33"/>
    <mergeCell ref="B34:B35"/>
    <mergeCell ref="E30:E31"/>
    <mergeCell ref="C30:C31"/>
    <mergeCell ref="C32:C33"/>
    <mergeCell ref="E32:E33"/>
    <mergeCell ref="C34:C35"/>
    <mergeCell ref="E34:E35"/>
    <mergeCell ref="C12:C13"/>
    <mergeCell ref="C14:C15"/>
    <mergeCell ref="E12:E13"/>
    <mergeCell ref="F12:F13"/>
    <mergeCell ref="G12:G13"/>
    <mergeCell ref="H28:H29"/>
    <mergeCell ref="G16:G17"/>
    <mergeCell ref="H16:H17"/>
    <mergeCell ref="G26:G27"/>
    <mergeCell ref="G18:G19"/>
    <mergeCell ref="H18:H19"/>
    <mergeCell ref="H20:H21"/>
    <mergeCell ref="H22:H23"/>
    <mergeCell ref="H24:H25"/>
    <mergeCell ref="G20:G21"/>
    <mergeCell ref="G28:G29"/>
    <mergeCell ref="H12:H13"/>
    <mergeCell ref="E14:E15"/>
    <mergeCell ref="F14:F15"/>
    <mergeCell ref="H26:H27"/>
    <mergeCell ref="H14:H15"/>
    <mergeCell ref="E16:E17"/>
    <mergeCell ref="F16:F17"/>
    <mergeCell ref="F18:F19"/>
    <mergeCell ref="F20:F21"/>
    <mergeCell ref="G14:G15"/>
    <mergeCell ref="F22:F23"/>
    <mergeCell ref="G22:G23"/>
    <mergeCell ref="E24:E25"/>
    <mergeCell ref="F24:F25"/>
    <mergeCell ref="G24:G25"/>
    <mergeCell ref="E18:E19"/>
    <mergeCell ref="C16:C17"/>
    <mergeCell ref="C37:C39"/>
    <mergeCell ref="B26:B27"/>
    <mergeCell ref="C26:C27"/>
    <mergeCell ref="B28:B29"/>
    <mergeCell ref="C28:C29"/>
    <mergeCell ref="C22:C23"/>
    <mergeCell ref="B20:B21"/>
    <mergeCell ref="B22:B23"/>
    <mergeCell ref="C18:C19"/>
    <mergeCell ref="C20:C21"/>
    <mergeCell ref="E20:E21"/>
    <mergeCell ref="E22:E23"/>
    <mergeCell ref="G30:G31"/>
    <mergeCell ref="B37:B39"/>
    <mergeCell ref="E26:E27"/>
    <mergeCell ref="F26:F27"/>
    <mergeCell ref="C24:C25"/>
    <mergeCell ref="E28:E29"/>
    <mergeCell ref="F28:F29"/>
    <mergeCell ref="F34:F35"/>
    <mergeCell ref="G34:G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workbookViewId="0">
      <selection activeCell="H57" sqref="H57"/>
    </sheetView>
  </sheetViews>
  <sheetFormatPr defaultRowHeight="14.4" x14ac:dyDescent="0.3"/>
  <cols>
    <col min="1" max="1" width="13.53515625" style="34" customWidth="1"/>
    <col min="2" max="2" width="6.69140625" style="37" customWidth="1"/>
    <col min="3" max="3" width="17" style="12" customWidth="1"/>
    <col min="4" max="4" width="17.921875" style="12" customWidth="1"/>
    <col min="5" max="5" width="9.765625" style="37" bestFit="1" customWidth="1"/>
    <col min="6" max="6" width="5.23046875" style="37" bestFit="1" customWidth="1"/>
    <col min="7" max="7" width="5.921875" style="37" customWidth="1"/>
    <col min="8" max="8" width="14.3828125" style="12" bestFit="1" customWidth="1"/>
    <col min="9" max="16384" width="9.23046875" style="12"/>
  </cols>
  <sheetData>
    <row r="1" spans="1:12" x14ac:dyDescent="0.3">
      <c r="A1" s="1" t="s">
        <v>67</v>
      </c>
      <c r="B1" s="24"/>
      <c r="C1" s="3"/>
      <c r="D1" s="3" t="s">
        <v>58</v>
      </c>
      <c r="E1" s="3"/>
      <c r="F1" s="2"/>
      <c r="G1" s="2"/>
      <c r="H1" s="25"/>
    </row>
    <row r="2" spans="1:12" x14ac:dyDescent="0.3">
      <c r="A2" s="4"/>
      <c r="B2" s="24"/>
      <c r="C2" s="5"/>
      <c r="D2" s="5" t="s">
        <v>0</v>
      </c>
      <c r="E2" s="6">
        <f>B3*211*100</f>
        <v>2996200</v>
      </c>
      <c r="F2" s="2"/>
      <c r="G2" s="2"/>
      <c r="H2" s="25"/>
    </row>
    <row r="3" spans="1:12" x14ac:dyDescent="0.3">
      <c r="A3" s="1" t="s">
        <v>1</v>
      </c>
      <c r="B3" s="24">
        <v>142</v>
      </c>
      <c r="C3" s="5"/>
      <c r="D3" s="5" t="s">
        <v>2</v>
      </c>
      <c r="E3" s="7">
        <f>E2*2/3</f>
        <v>1997466.6666666667</v>
      </c>
      <c r="F3" s="2"/>
      <c r="G3" s="2"/>
      <c r="H3" s="25"/>
    </row>
    <row r="4" spans="1:12" x14ac:dyDescent="0.3">
      <c r="A4" s="23"/>
      <c r="B4" s="24"/>
      <c r="C4" s="5"/>
      <c r="D4" s="5" t="s">
        <v>3</v>
      </c>
      <c r="E4" s="8">
        <f>SUM(E2:E3)</f>
        <v>4993666.666666667</v>
      </c>
      <c r="F4" s="2"/>
      <c r="G4" s="2"/>
      <c r="H4" s="25"/>
    </row>
    <row r="5" spans="1:12" x14ac:dyDescent="0.3">
      <c r="A5" s="23"/>
      <c r="B5" s="24"/>
      <c r="C5" s="5"/>
      <c r="D5" s="5" t="s">
        <v>4</v>
      </c>
      <c r="E5" s="6">
        <f>E4*0.06</f>
        <v>299620</v>
      </c>
      <c r="F5" s="2"/>
      <c r="G5" s="2"/>
      <c r="H5" s="25"/>
    </row>
    <row r="6" spans="1:12" x14ac:dyDescent="0.3">
      <c r="A6" s="23"/>
      <c r="B6" s="24"/>
      <c r="C6" s="5"/>
      <c r="D6" s="5" t="s">
        <v>5</v>
      </c>
      <c r="E6" s="8">
        <f>E4+E5</f>
        <v>5293286.666666667</v>
      </c>
      <c r="F6" s="2"/>
      <c r="G6" s="2"/>
      <c r="H6" s="25"/>
    </row>
    <row r="7" spans="1:12" ht="21" customHeight="1" x14ac:dyDescent="0.3">
      <c r="A7" s="119" t="s">
        <v>6</v>
      </c>
      <c r="B7" s="154" t="s">
        <v>7</v>
      </c>
      <c r="C7" s="121" t="s">
        <v>8</v>
      </c>
      <c r="D7" s="123" t="s">
        <v>9</v>
      </c>
      <c r="E7" s="125" t="s">
        <v>57</v>
      </c>
      <c r="F7" s="125" t="s">
        <v>10</v>
      </c>
      <c r="G7" s="132" t="s">
        <v>11</v>
      </c>
      <c r="H7" s="118" t="s">
        <v>12</v>
      </c>
    </row>
    <row r="8" spans="1:12" ht="27" customHeight="1" x14ac:dyDescent="0.3">
      <c r="A8" s="119"/>
      <c r="B8" s="154"/>
      <c r="C8" s="122"/>
      <c r="D8" s="124"/>
      <c r="E8" s="126"/>
      <c r="F8" s="126"/>
      <c r="G8" s="132"/>
      <c r="H8" s="118"/>
    </row>
    <row r="9" spans="1:12" ht="17.399999999999999" customHeight="1" x14ac:dyDescent="0.3">
      <c r="A9" s="130" t="s">
        <v>26</v>
      </c>
      <c r="B9" s="130"/>
      <c r="C9" s="130"/>
      <c r="D9" s="130"/>
      <c r="E9" s="130"/>
      <c r="F9" s="130"/>
      <c r="G9" s="130"/>
      <c r="H9" s="130"/>
      <c r="I9" s="19"/>
      <c r="J9" s="19"/>
      <c r="K9" s="19"/>
      <c r="L9" s="19"/>
    </row>
    <row r="10" spans="1:12" x14ac:dyDescent="0.3">
      <c r="A10" s="74" t="s">
        <v>27</v>
      </c>
      <c r="B10" s="75">
        <v>1000</v>
      </c>
      <c r="C10" s="30" t="s">
        <v>32</v>
      </c>
      <c r="D10" s="9"/>
      <c r="E10" s="77">
        <f>((B10*211)+(B10*211)*2/3)/100000</f>
        <v>3.5166666666666662</v>
      </c>
      <c r="F10" s="75">
        <v>6</v>
      </c>
      <c r="G10" s="10" t="s">
        <v>134</v>
      </c>
      <c r="H10" s="28" t="s">
        <v>545</v>
      </c>
    </row>
    <row r="11" spans="1:12" ht="14.4" customHeight="1" x14ac:dyDescent="0.3">
      <c r="A11" s="127" t="s">
        <v>13</v>
      </c>
      <c r="B11" s="128"/>
      <c r="C11" s="128"/>
      <c r="D11" s="128"/>
      <c r="E11" s="128"/>
      <c r="F11" s="128"/>
      <c r="G11" s="128"/>
      <c r="H11" s="129"/>
    </row>
    <row r="12" spans="1:12" x14ac:dyDescent="0.3">
      <c r="A12" s="117" t="s">
        <v>14</v>
      </c>
      <c r="B12" s="99">
        <v>1000</v>
      </c>
      <c r="C12" s="140" t="s">
        <v>546</v>
      </c>
      <c r="D12" s="29" t="s">
        <v>361</v>
      </c>
      <c r="E12" s="144">
        <f>((B12*211)+(B12*211)*2/3)/100000</f>
        <v>3.5166666666666662</v>
      </c>
      <c r="F12" s="99">
        <v>2</v>
      </c>
      <c r="G12" s="99" t="s">
        <v>134</v>
      </c>
      <c r="H12" s="102" t="s">
        <v>551</v>
      </c>
    </row>
    <row r="13" spans="1:12" x14ac:dyDescent="0.3">
      <c r="A13" s="117"/>
      <c r="B13" s="100"/>
      <c r="C13" s="147"/>
      <c r="D13" s="29" t="s">
        <v>362</v>
      </c>
      <c r="E13" s="145"/>
      <c r="F13" s="100"/>
      <c r="G13" s="100"/>
      <c r="H13" s="103"/>
    </row>
    <row r="14" spans="1:12" x14ac:dyDescent="0.3">
      <c r="A14" s="117"/>
      <c r="B14" s="100"/>
      <c r="C14" s="147"/>
      <c r="D14" s="29" t="s">
        <v>363</v>
      </c>
      <c r="E14" s="145"/>
      <c r="F14" s="100"/>
      <c r="G14" s="100"/>
      <c r="H14" s="103"/>
    </row>
    <row r="15" spans="1:12" x14ac:dyDescent="0.3">
      <c r="A15" s="117"/>
      <c r="B15" s="101"/>
      <c r="C15" s="141"/>
      <c r="D15" s="29" t="s">
        <v>364</v>
      </c>
      <c r="E15" s="146"/>
      <c r="F15" s="101"/>
      <c r="G15" s="101"/>
      <c r="H15" s="104"/>
    </row>
    <row r="16" spans="1:12" x14ac:dyDescent="0.3">
      <c r="A16" s="117"/>
      <c r="B16" s="99">
        <v>1000</v>
      </c>
      <c r="C16" s="140" t="s">
        <v>547</v>
      </c>
      <c r="D16" s="29" t="s">
        <v>365</v>
      </c>
      <c r="E16" s="144">
        <f>((B16*211)+(B16*211)*2/3)/100000</f>
        <v>3.5166666666666662</v>
      </c>
      <c r="F16" s="99">
        <v>3</v>
      </c>
      <c r="G16" s="99" t="s">
        <v>134</v>
      </c>
      <c r="H16" s="102" t="s">
        <v>552</v>
      </c>
    </row>
    <row r="17" spans="1:8" x14ac:dyDescent="0.3">
      <c r="A17" s="117"/>
      <c r="B17" s="100"/>
      <c r="C17" s="147"/>
      <c r="D17" s="29" t="s">
        <v>366</v>
      </c>
      <c r="E17" s="145"/>
      <c r="F17" s="100"/>
      <c r="G17" s="100"/>
      <c r="H17" s="103"/>
    </row>
    <row r="18" spans="1:8" x14ac:dyDescent="0.3">
      <c r="A18" s="117"/>
      <c r="B18" s="100"/>
      <c r="C18" s="147"/>
      <c r="D18" s="29" t="s">
        <v>355</v>
      </c>
      <c r="E18" s="145"/>
      <c r="F18" s="100"/>
      <c r="G18" s="100"/>
      <c r="H18" s="103"/>
    </row>
    <row r="19" spans="1:8" x14ac:dyDescent="0.3">
      <c r="A19" s="117"/>
      <c r="B19" s="101"/>
      <c r="C19" s="141"/>
      <c r="D19" s="29" t="s">
        <v>367</v>
      </c>
      <c r="E19" s="146"/>
      <c r="F19" s="101"/>
      <c r="G19" s="101"/>
      <c r="H19" s="104"/>
    </row>
    <row r="20" spans="1:8" x14ac:dyDescent="0.3">
      <c r="A20" s="117"/>
      <c r="B20" s="99">
        <v>1000</v>
      </c>
      <c r="C20" s="140" t="s">
        <v>548</v>
      </c>
      <c r="D20" s="29" t="s">
        <v>368</v>
      </c>
      <c r="E20" s="144">
        <f>((B20*211)+(B20*211)*2/3)/100000</f>
        <v>3.5166666666666662</v>
      </c>
      <c r="F20" s="99">
        <v>4</v>
      </c>
      <c r="G20" s="99" t="s">
        <v>134</v>
      </c>
      <c r="H20" s="102" t="s">
        <v>553</v>
      </c>
    </row>
    <row r="21" spans="1:8" x14ac:dyDescent="0.3">
      <c r="A21" s="117"/>
      <c r="B21" s="100"/>
      <c r="C21" s="147"/>
      <c r="D21" s="29" t="s">
        <v>350</v>
      </c>
      <c r="E21" s="145"/>
      <c r="F21" s="100"/>
      <c r="G21" s="100"/>
      <c r="H21" s="103"/>
    </row>
    <row r="22" spans="1:8" x14ac:dyDescent="0.3">
      <c r="A22" s="117"/>
      <c r="B22" s="100"/>
      <c r="C22" s="147"/>
      <c r="D22" s="29" t="s">
        <v>349</v>
      </c>
      <c r="E22" s="145"/>
      <c r="F22" s="100"/>
      <c r="G22" s="100"/>
      <c r="H22" s="103"/>
    </row>
    <row r="23" spans="1:8" x14ac:dyDescent="0.3">
      <c r="A23" s="117"/>
      <c r="B23" s="101"/>
      <c r="C23" s="141"/>
      <c r="D23" s="29" t="s">
        <v>354</v>
      </c>
      <c r="E23" s="146"/>
      <c r="F23" s="101"/>
      <c r="G23" s="101"/>
      <c r="H23" s="104"/>
    </row>
    <row r="24" spans="1:8" x14ac:dyDescent="0.3">
      <c r="A24" s="117"/>
      <c r="B24" s="99">
        <v>1000</v>
      </c>
      <c r="C24" s="140" t="s">
        <v>549</v>
      </c>
      <c r="D24" s="29" t="s">
        <v>356</v>
      </c>
      <c r="E24" s="144">
        <f>((B24*211)+(B24*211)*2/3)/100000</f>
        <v>3.5166666666666662</v>
      </c>
      <c r="F24" s="99">
        <v>5</v>
      </c>
      <c r="G24" s="99" t="s">
        <v>134</v>
      </c>
      <c r="H24" s="102" t="s">
        <v>554</v>
      </c>
    </row>
    <row r="25" spans="1:8" x14ac:dyDescent="0.3">
      <c r="A25" s="117"/>
      <c r="B25" s="100"/>
      <c r="C25" s="147"/>
      <c r="D25" s="29" t="s">
        <v>369</v>
      </c>
      <c r="E25" s="145"/>
      <c r="F25" s="100"/>
      <c r="G25" s="100"/>
      <c r="H25" s="103"/>
    </row>
    <row r="26" spans="1:8" x14ac:dyDescent="0.3">
      <c r="A26" s="117"/>
      <c r="B26" s="100"/>
      <c r="C26" s="147"/>
      <c r="D26" s="29" t="s">
        <v>370</v>
      </c>
      <c r="E26" s="145"/>
      <c r="F26" s="100"/>
      <c r="G26" s="100"/>
      <c r="H26" s="103"/>
    </row>
    <row r="27" spans="1:8" x14ac:dyDescent="0.3">
      <c r="A27" s="117"/>
      <c r="B27" s="101"/>
      <c r="C27" s="141"/>
      <c r="D27" s="30" t="s">
        <v>371</v>
      </c>
      <c r="E27" s="146"/>
      <c r="F27" s="101"/>
      <c r="G27" s="101"/>
      <c r="H27" s="104"/>
    </row>
    <row r="28" spans="1:8" x14ac:dyDescent="0.3">
      <c r="A28" s="117" t="s">
        <v>15</v>
      </c>
      <c r="B28" s="105">
        <v>1000</v>
      </c>
      <c r="C28" s="140" t="s">
        <v>521</v>
      </c>
      <c r="D28" s="29" t="s">
        <v>348</v>
      </c>
      <c r="E28" s="144">
        <f>((B28*211)+(B28*211)*2/3)/100000</f>
        <v>3.5166666666666662</v>
      </c>
      <c r="F28" s="105">
        <v>1</v>
      </c>
      <c r="G28" s="105" t="s">
        <v>134</v>
      </c>
      <c r="H28" s="96" t="s">
        <v>555</v>
      </c>
    </row>
    <row r="29" spans="1:8" x14ac:dyDescent="0.3">
      <c r="A29" s="117"/>
      <c r="B29" s="106"/>
      <c r="C29" s="147"/>
      <c r="D29" s="29" t="s">
        <v>349</v>
      </c>
      <c r="E29" s="145"/>
      <c r="F29" s="106"/>
      <c r="G29" s="106"/>
      <c r="H29" s="97"/>
    </row>
    <row r="30" spans="1:8" x14ac:dyDescent="0.3">
      <c r="A30" s="117"/>
      <c r="B30" s="107"/>
      <c r="C30" s="141"/>
      <c r="D30" s="29" t="s">
        <v>350</v>
      </c>
      <c r="E30" s="146"/>
      <c r="F30" s="107"/>
      <c r="G30" s="107"/>
      <c r="H30" s="98"/>
    </row>
    <row r="31" spans="1:8" x14ac:dyDescent="0.3">
      <c r="A31" s="117"/>
      <c r="B31" s="105">
        <v>1000</v>
      </c>
      <c r="C31" s="140" t="s">
        <v>522</v>
      </c>
      <c r="D31" s="29" t="s">
        <v>351</v>
      </c>
      <c r="E31" s="144">
        <f>((B31*211)+(B31*211)*2/3)/100000</f>
        <v>3.5166666666666662</v>
      </c>
      <c r="F31" s="105">
        <v>7</v>
      </c>
      <c r="G31" s="105" t="s">
        <v>134</v>
      </c>
      <c r="H31" s="96" t="s">
        <v>556</v>
      </c>
    </row>
    <row r="32" spans="1:8" x14ac:dyDescent="0.3">
      <c r="A32" s="117"/>
      <c r="B32" s="106"/>
      <c r="C32" s="147"/>
      <c r="D32" s="29" t="s">
        <v>352</v>
      </c>
      <c r="E32" s="145"/>
      <c r="F32" s="106"/>
      <c r="G32" s="106"/>
      <c r="H32" s="97"/>
    </row>
    <row r="33" spans="1:8" x14ac:dyDescent="0.3">
      <c r="A33" s="117"/>
      <c r="B33" s="107"/>
      <c r="C33" s="141"/>
      <c r="D33" s="29" t="s">
        <v>353</v>
      </c>
      <c r="E33" s="146"/>
      <c r="F33" s="107"/>
      <c r="G33" s="107"/>
      <c r="H33" s="98"/>
    </row>
    <row r="34" spans="1:8" x14ac:dyDescent="0.3">
      <c r="A34" s="117"/>
      <c r="B34" s="105">
        <v>1000</v>
      </c>
      <c r="C34" s="140" t="s">
        <v>523</v>
      </c>
      <c r="D34" s="29" t="s">
        <v>354</v>
      </c>
      <c r="E34" s="144">
        <f>((B34*211)+(B34*211)*2/3)/100000</f>
        <v>3.5166666666666662</v>
      </c>
      <c r="F34" s="105">
        <v>8</v>
      </c>
      <c r="G34" s="105" t="s">
        <v>134</v>
      </c>
      <c r="H34" s="96" t="s">
        <v>557</v>
      </c>
    </row>
    <row r="35" spans="1:8" x14ac:dyDescent="0.3">
      <c r="A35" s="117"/>
      <c r="B35" s="106"/>
      <c r="C35" s="147"/>
      <c r="D35" s="29" t="s">
        <v>355</v>
      </c>
      <c r="E35" s="145"/>
      <c r="F35" s="106"/>
      <c r="G35" s="106"/>
      <c r="H35" s="97"/>
    </row>
    <row r="36" spans="1:8" x14ac:dyDescent="0.3">
      <c r="A36" s="117"/>
      <c r="B36" s="107"/>
      <c r="C36" s="141"/>
      <c r="D36" s="29" t="s">
        <v>356</v>
      </c>
      <c r="E36" s="146"/>
      <c r="F36" s="107"/>
      <c r="G36" s="107"/>
      <c r="H36" s="98"/>
    </row>
    <row r="37" spans="1:8" ht="17.399999999999999" customHeight="1" x14ac:dyDescent="0.3">
      <c r="A37" s="117"/>
      <c r="B37" s="105">
        <v>1000</v>
      </c>
      <c r="C37" s="140" t="s">
        <v>550</v>
      </c>
      <c r="D37" s="29" t="s">
        <v>357</v>
      </c>
      <c r="E37" s="144">
        <f>((B37*211)+(B37*211)*2/3)/100000</f>
        <v>3.5166666666666662</v>
      </c>
      <c r="F37" s="105">
        <v>9</v>
      </c>
      <c r="G37" s="105" t="s">
        <v>134</v>
      </c>
      <c r="H37" s="96" t="s">
        <v>558</v>
      </c>
    </row>
    <row r="38" spans="1:8" x14ac:dyDescent="0.3">
      <c r="A38" s="117"/>
      <c r="B38" s="106"/>
      <c r="C38" s="147"/>
      <c r="D38" s="29" t="s">
        <v>358</v>
      </c>
      <c r="E38" s="145"/>
      <c r="F38" s="106"/>
      <c r="G38" s="106"/>
      <c r="H38" s="97"/>
    </row>
    <row r="39" spans="1:8" x14ac:dyDescent="0.3">
      <c r="A39" s="117"/>
      <c r="B39" s="106"/>
      <c r="C39" s="147"/>
      <c r="D39" s="29" t="s">
        <v>359</v>
      </c>
      <c r="E39" s="145"/>
      <c r="F39" s="106"/>
      <c r="G39" s="106"/>
      <c r="H39" s="97"/>
    </row>
    <row r="40" spans="1:8" x14ac:dyDescent="0.3">
      <c r="A40" s="117"/>
      <c r="B40" s="107"/>
      <c r="C40" s="141"/>
      <c r="D40" s="29" t="s">
        <v>360</v>
      </c>
      <c r="E40" s="146"/>
      <c r="F40" s="107"/>
      <c r="G40" s="107"/>
      <c r="H40" s="98"/>
    </row>
    <row r="41" spans="1:8" ht="14.4" customHeight="1" x14ac:dyDescent="0.3">
      <c r="A41" s="127" t="s">
        <v>42</v>
      </c>
      <c r="B41" s="128"/>
      <c r="C41" s="128"/>
      <c r="D41" s="128"/>
      <c r="E41" s="128"/>
      <c r="F41" s="128"/>
      <c r="G41" s="128"/>
      <c r="H41" s="129"/>
    </row>
    <row r="42" spans="1:8" ht="28.8" customHeight="1" x14ac:dyDescent="0.3">
      <c r="A42" s="72" t="s">
        <v>43</v>
      </c>
      <c r="B42" s="75">
        <v>800</v>
      </c>
      <c r="C42" s="27" t="s">
        <v>44</v>
      </c>
      <c r="D42" s="27" t="s">
        <v>341</v>
      </c>
      <c r="E42" s="77">
        <f>((B42*211)+(B42*211)*2/3)/100000</f>
        <v>2.813333333333333</v>
      </c>
      <c r="F42" s="75">
        <v>10</v>
      </c>
      <c r="G42" s="75" t="s">
        <v>134</v>
      </c>
      <c r="H42" s="93" t="s">
        <v>544</v>
      </c>
    </row>
    <row r="43" spans="1:8" x14ac:dyDescent="0.3">
      <c r="A43" s="114" t="s">
        <v>17</v>
      </c>
      <c r="B43" s="115"/>
      <c r="C43" s="115"/>
      <c r="D43" s="115"/>
      <c r="E43" s="115"/>
      <c r="F43" s="115"/>
      <c r="G43" s="115"/>
      <c r="H43" s="116"/>
    </row>
    <row r="44" spans="1:8" x14ac:dyDescent="0.3">
      <c r="A44" s="117" t="s">
        <v>46</v>
      </c>
      <c r="B44" s="105">
        <v>800</v>
      </c>
      <c r="C44" s="140" t="s">
        <v>52</v>
      </c>
      <c r="D44" s="29" t="s">
        <v>347</v>
      </c>
      <c r="E44" s="144">
        <f>((B44*211)+(B44*211)*2/3)/100000</f>
        <v>2.813333333333333</v>
      </c>
      <c r="F44" s="105">
        <v>11</v>
      </c>
      <c r="G44" s="105" t="s">
        <v>134</v>
      </c>
      <c r="H44" s="96" t="s">
        <v>543</v>
      </c>
    </row>
    <row r="45" spans="1:8" x14ac:dyDescent="0.3">
      <c r="A45" s="117"/>
      <c r="B45" s="106"/>
      <c r="C45" s="147"/>
      <c r="D45" s="29" t="s">
        <v>346</v>
      </c>
      <c r="E45" s="145"/>
      <c r="F45" s="106"/>
      <c r="G45" s="106"/>
      <c r="H45" s="97"/>
    </row>
    <row r="46" spans="1:8" x14ac:dyDescent="0.3">
      <c r="A46" s="117"/>
      <c r="B46" s="107"/>
      <c r="C46" s="141"/>
      <c r="D46" s="29" t="s">
        <v>345</v>
      </c>
      <c r="E46" s="146"/>
      <c r="F46" s="107"/>
      <c r="G46" s="107"/>
      <c r="H46" s="98"/>
    </row>
    <row r="47" spans="1:8" x14ac:dyDescent="0.3">
      <c r="A47" s="22" t="s">
        <v>47</v>
      </c>
      <c r="B47" s="75">
        <v>800</v>
      </c>
      <c r="C47" s="21" t="s">
        <v>337</v>
      </c>
      <c r="D47" s="21" t="s">
        <v>344</v>
      </c>
      <c r="E47" s="77">
        <f>((B47*211)+(B47*211)*2/3)/100000</f>
        <v>2.813333333333333</v>
      </c>
      <c r="F47" s="75">
        <v>12</v>
      </c>
      <c r="G47" s="75" t="s">
        <v>134</v>
      </c>
      <c r="H47" s="28" t="s">
        <v>542</v>
      </c>
    </row>
    <row r="48" spans="1:8" x14ac:dyDescent="0.3">
      <c r="A48" s="117" t="s">
        <v>21</v>
      </c>
      <c r="B48" s="105">
        <v>1200</v>
      </c>
      <c r="C48" s="140" t="s">
        <v>54</v>
      </c>
      <c r="D48" s="27" t="s">
        <v>343</v>
      </c>
      <c r="E48" s="144">
        <f>((B48*211)+(B48*211)*2/3)/100000</f>
        <v>4.22</v>
      </c>
      <c r="F48" s="105">
        <v>13</v>
      </c>
      <c r="G48" s="105" t="s">
        <v>134</v>
      </c>
      <c r="H48" s="96" t="s">
        <v>541</v>
      </c>
    </row>
    <row r="49" spans="1:8" x14ac:dyDescent="0.3">
      <c r="A49" s="117"/>
      <c r="B49" s="107"/>
      <c r="C49" s="141"/>
      <c r="D49" s="27" t="s">
        <v>342</v>
      </c>
      <c r="E49" s="146"/>
      <c r="F49" s="107"/>
      <c r="G49" s="107"/>
      <c r="H49" s="98"/>
    </row>
    <row r="50" spans="1:8" x14ac:dyDescent="0.3">
      <c r="A50" s="117"/>
      <c r="B50" s="73">
        <v>800</v>
      </c>
      <c r="C50" s="76" t="s">
        <v>340</v>
      </c>
      <c r="D50" s="27" t="s">
        <v>341</v>
      </c>
      <c r="E50" s="77">
        <f>((B50*211)+(B50*211)*2/3)/100000</f>
        <v>2.813333333333333</v>
      </c>
      <c r="F50" s="73">
        <v>14</v>
      </c>
      <c r="G50" s="73" t="s">
        <v>134</v>
      </c>
      <c r="H50" s="92" t="s">
        <v>540</v>
      </c>
    </row>
    <row r="51" spans="1:8" x14ac:dyDescent="0.3">
      <c r="A51" s="117"/>
      <c r="B51" s="73">
        <v>800</v>
      </c>
      <c r="C51" s="27" t="s">
        <v>338</v>
      </c>
      <c r="D51" s="27" t="s">
        <v>339</v>
      </c>
      <c r="E51" s="77">
        <f>((B51*211)+(B51*211)*2/3)/100000</f>
        <v>2.813333333333333</v>
      </c>
      <c r="F51" s="75">
        <v>15</v>
      </c>
      <c r="G51" s="73" t="s">
        <v>134</v>
      </c>
      <c r="H51" s="28" t="s">
        <v>539</v>
      </c>
    </row>
    <row r="52" spans="1:8" x14ac:dyDescent="0.3">
      <c r="B52" s="37">
        <f>SUM(B9:B51)</f>
        <v>14200</v>
      </c>
      <c r="E52" s="62">
        <f>SUM(E9:E51)</f>
        <v>49.93666666666666</v>
      </c>
      <c r="F52" s="36"/>
    </row>
    <row r="53" spans="1:8" x14ac:dyDescent="0.3">
      <c r="B53" s="64">
        <f>B3*100</f>
        <v>14200</v>
      </c>
      <c r="E53" s="63">
        <f>E4/100000</f>
        <v>49.936666666666667</v>
      </c>
      <c r="F53" s="36"/>
    </row>
    <row r="54" spans="1:8" x14ac:dyDescent="0.3">
      <c r="A54" s="15" t="s">
        <v>23</v>
      </c>
      <c r="C54" s="16">
        <f>E2/100000</f>
        <v>29.962</v>
      </c>
      <c r="D54" s="17" t="s">
        <v>24</v>
      </c>
      <c r="F54" s="36"/>
    </row>
    <row r="55" spans="1:8" x14ac:dyDescent="0.3">
      <c r="A55" s="15" t="s">
        <v>25</v>
      </c>
      <c r="C55" s="16">
        <f>E3/100000</f>
        <v>19.974666666666668</v>
      </c>
      <c r="D55" s="17" t="s">
        <v>24</v>
      </c>
      <c r="F55" s="36"/>
    </row>
    <row r="56" spans="1:8" x14ac:dyDescent="0.3">
      <c r="A56" s="17" t="s">
        <v>56</v>
      </c>
      <c r="F56" s="36"/>
    </row>
    <row r="57" spans="1:8" x14ac:dyDescent="0.3">
      <c r="F57" s="36"/>
    </row>
    <row r="58" spans="1:8" x14ac:dyDescent="0.3">
      <c r="F58" s="36"/>
    </row>
    <row r="59" spans="1:8" x14ac:dyDescent="0.3">
      <c r="F59" s="36"/>
    </row>
    <row r="60" spans="1:8" x14ac:dyDescent="0.3">
      <c r="F60" s="36"/>
    </row>
    <row r="61" spans="1:8" x14ac:dyDescent="0.3">
      <c r="E61" s="35"/>
      <c r="F61" s="36"/>
    </row>
    <row r="62" spans="1:8" x14ac:dyDescent="0.3">
      <c r="A62" s="12"/>
      <c r="F62" s="36"/>
    </row>
    <row r="63" spans="1:8" x14ac:dyDescent="0.3">
      <c r="A63" s="12"/>
      <c r="F63" s="36"/>
    </row>
    <row r="64" spans="1:8" x14ac:dyDescent="0.3">
      <c r="A64" s="12"/>
      <c r="F64" s="36"/>
    </row>
    <row r="65" spans="1:7" x14ac:dyDescent="0.3">
      <c r="A65" s="12"/>
      <c r="F65" s="36"/>
    </row>
    <row r="66" spans="1:7" x14ac:dyDescent="0.3">
      <c r="A66" s="12"/>
      <c r="F66" s="36"/>
    </row>
    <row r="67" spans="1:7" x14ac:dyDescent="0.3">
      <c r="A67" s="12"/>
      <c r="F67" s="36"/>
      <c r="G67" s="12"/>
    </row>
    <row r="68" spans="1:7" x14ac:dyDescent="0.3">
      <c r="A68" s="12"/>
      <c r="F68" s="36"/>
      <c r="G68" s="12"/>
    </row>
    <row r="69" spans="1:7" x14ac:dyDescent="0.3">
      <c r="A69" s="12"/>
      <c r="F69" s="36"/>
      <c r="G69" s="12"/>
    </row>
    <row r="70" spans="1:7" x14ac:dyDescent="0.3">
      <c r="A70" s="12"/>
      <c r="F70" s="36"/>
      <c r="G70" s="12"/>
    </row>
    <row r="71" spans="1:7" x14ac:dyDescent="0.3">
      <c r="A71" s="12"/>
      <c r="F71" s="36"/>
      <c r="G71" s="12"/>
    </row>
    <row r="72" spans="1:7" x14ac:dyDescent="0.3">
      <c r="A72" s="12"/>
      <c r="F72" s="36"/>
      <c r="G72" s="12"/>
    </row>
    <row r="73" spans="1:7" x14ac:dyDescent="0.3">
      <c r="A73" s="12"/>
      <c r="F73" s="36"/>
      <c r="G73" s="12"/>
    </row>
    <row r="74" spans="1:7" x14ac:dyDescent="0.3">
      <c r="A74" s="12"/>
      <c r="F74" s="36"/>
      <c r="G74" s="12"/>
    </row>
    <row r="75" spans="1:7" x14ac:dyDescent="0.3">
      <c r="A75" s="12"/>
      <c r="F75" s="36"/>
      <c r="G75" s="12"/>
    </row>
    <row r="76" spans="1:7" x14ac:dyDescent="0.3">
      <c r="A76" s="12"/>
      <c r="F76" s="36"/>
      <c r="G76" s="12"/>
    </row>
    <row r="77" spans="1:7" x14ac:dyDescent="0.3">
      <c r="A77" s="12"/>
      <c r="F77" s="36"/>
      <c r="G77" s="12"/>
    </row>
    <row r="78" spans="1:7" x14ac:dyDescent="0.3">
      <c r="A78" s="12"/>
      <c r="F78" s="36"/>
      <c r="G78" s="12"/>
    </row>
    <row r="79" spans="1:7" x14ac:dyDescent="0.3">
      <c r="A79" s="12"/>
      <c r="F79" s="36"/>
      <c r="G79" s="12"/>
    </row>
    <row r="80" spans="1:7" x14ac:dyDescent="0.3">
      <c r="A80" s="12"/>
      <c r="F80" s="36"/>
      <c r="G80" s="12"/>
    </row>
    <row r="81" spans="1:7" x14ac:dyDescent="0.3">
      <c r="A81" s="12"/>
      <c r="F81" s="36"/>
      <c r="G81" s="12"/>
    </row>
    <row r="82" spans="1:7" x14ac:dyDescent="0.3">
      <c r="A82" s="12"/>
      <c r="F82" s="36"/>
      <c r="G82" s="12"/>
    </row>
    <row r="83" spans="1:7" x14ac:dyDescent="0.3">
      <c r="A83" s="12"/>
      <c r="F83" s="36"/>
      <c r="G83" s="12"/>
    </row>
    <row r="84" spans="1:7" x14ac:dyDescent="0.3">
      <c r="A84" s="12"/>
      <c r="F84" s="36"/>
      <c r="G84" s="12"/>
    </row>
    <row r="85" spans="1:7" x14ac:dyDescent="0.3">
      <c r="A85" s="12"/>
      <c r="F85" s="36"/>
      <c r="G85" s="12"/>
    </row>
    <row r="86" spans="1:7" x14ac:dyDescent="0.3">
      <c r="A86" s="12"/>
      <c r="F86" s="36"/>
      <c r="G86" s="12"/>
    </row>
    <row r="87" spans="1:7" x14ac:dyDescent="0.3">
      <c r="A87" s="12"/>
      <c r="F87" s="36"/>
      <c r="G87" s="12"/>
    </row>
    <row r="88" spans="1:7" x14ac:dyDescent="0.3">
      <c r="A88" s="12"/>
      <c r="F88" s="36"/>
      <c r="G88" s="12"/>
    </row>
    <row r="89" spans="1:7" x14ac:dyDescent="0.3">
      <c r="A89" s="12"/>
      <c r="F89" s="36"/>
      <c r="G89" s="12"/>
    </row>
    <row r="90" spans="1:7" x14ac:dyDescent="0.3">
      <c r="A90" s="12"/>
      <c r="F90" s="36"/>
      <c r="G90" s="12"/>
    </row>
    <row r="91" spans="1:7" x14ac:dyDescent="0.3">
      <c r="A91" s="12"/>
      <c r="F91" s="36"/>
      <c r="G91" s="12"/>
    </row>
    <row r="92" spans="1:7" x14ac:dyDescent="0.3">
      <c r="A92" s="12"/>
      <c r="F92" s="36"/>
      <c r="G92" s="12"/>
    </row>
    <row r="93" spans="1:7" x14ac:dyDescent="0.3">
      <c r="A93" s="12"/>
      <c r="F93" s="36"/>
      <c r="G93" s="12"/>
    </row>
    <row r="94" spans="1:7" x14ac:dyDescent="0.3">
      <c r="A94" s="12"/>
      <c r="F94" s="36"/>
      <c r="G94" s="12"/>
    </row>
    <row r="95" spans="1:7" x14ac:dyDescent="0.3">
      <c r="A95" s="12"/>
      <c r="F95" s="36"/>
      <c r="G95" s="12"/>
    </row>
    <row r="96" spans="1:7" x14ac:dyDescent="0.3">
      <c r="A96" s="12"/>
      <c r="F96" s="36"/>
      <c r="G96" s="12"/>
    </row>
    <row r="97" spans="1:7" x14ac:dyDescent="0.3">
      <c r="A97" s="12"/>
      <c r="F97" s="36"/>
      <c r="G97" s="12"/>
    </row>
    <row r="98" spans="1:7" x14ac:dyDescent="0.3">
      <c r="A98" s="12"/>
      <c r="F98" s="36"/>
      <c r="G98" s="12"/>
    </row>
    <row r="99" spans="1:7" x14ac:dyDescent="0.3">
      <c r="A99" s="12"/>
      <c r="F99" s="36"/>
      <c r="G99" s="12"/>
    </row>
    <row r="100" spans="1:7" x14ac:dyDescent="0.3">
      <c r="A100" s="12"/>
      <c r="F100" s="36"/>
      <c r="G100" s="12"/>
    </row>
    <row r="101" spans="1:7" x14ac:dyDescent="0.3">
      <c r="A101" s="12"/>
      <c r="F101" s="36"/>
      <c r="G101" s="12"/>
    </row>
    <row r="102" spans="1:7" x14ac:dyDescent="0.3">
      <c r="A102" s="12"/>
      <c r="F102" s="36"/>
      <c r="G102" s="12"/>
    </row>
    <row r="103" spans="1:7" x14ac:dyDescent="0.3">
      <c r="A103" s="12"/>
      <c r="F103" s="36"/>
      <c r="G103" s="12"/>
    </row>
    <row r="104" spans="1:7" x14ac:dyDescent="0.3">
      <c r="A104" s="12"/>
      <c r="F104" s="36"/>
      <c r="G104" s="12"/>
    </row>
    <row r="105" spans="1:7" x14ac:dyDescent="0.3">
      <c r="A105" s="12"/>
      <c r="F105" s="36"/>
      <c r="G105" s="12"/>
    </row>
    <row r="106" spans="1:7" x14ac:dyDescent="0.3">
      <c r="A106" s="12"/>
      <c r="F106" s="36"/>
      <c r="G106" s="12"/>
    </row>
    <row r="107" spans="1:7" x14ac:dyDescent="0.3">
      <c r="A107" s="12"/>
      <c r="F107" s="36"/>
      <c r="G107" s="12"/>
    </row>
    <row r="108" spans="1:7" x14ac:dyDescent="0.3">
      <c r="A108" s="12"/>
      <c r="F108" s="36"/>
      <c r="G108" s="12"/>
    </row>
    <row r="109" spans="1:7" x14ac:dyDescent="0.3">
      <c r="A109" s="12"/>
      <c r="F109" s="36"/>
      <c r="G109" s="12"/>
    </row>
    <row r="110" spans="1:7" x14ac:dyDescent="0.3">
      <c r="A110" s="12"/>
      <c r="F110" s="36"/>
      <c r="G110" s="12"/>
    </row>
    <row r="111" spans="1:7" x14ac:dyDescent="0.3">
      <c r="A111" s="12"/>
      <c r="F111" s="18"/>
      <c r="G111" s="12"/>
    </row>
  </sheetData>
  <mergeCells count="76">
    <mergeCell ref="H37:H40"/>
    <mergeCell ref="H44:H46"/>
    <mergeCell ref="B48:B49"/>
    <mergeCell ref="C48:C49"/>
    <mergeCell ref="E48:E49"/>
    <mergeCell ref="F48:F49"/>
    <mergeCell ref="G48:G49"/>
    <mergeCell ref="H48:H49"/>
    <mergeCell ref="C44:C46"/>
    <mergeCell ref="E44:E46"/>
    <mergeCell ref="B44:B46"/>
    <mergeCell ref="F44:F46"/>
    <mergeCell ref="G44:G46"/>
    <mergeCell ref="F24:F27"/>
    <mergeCell ref="G24:G27"/>
    <mergeCell ref="H24:H27"/>
    <mergeCell ref="B28:B30"/>
    <mergeCell ref="B31:B33"/>
    <mergeCell ref="E28:E30"/>
    <mergeCell ref="E31:E33"/>
    <mergeCell ref="C28:C30"/>
    <mergeCell ref="C31:C33"/>
    <mergeCell ref="F28:F30"/>
    <mergeCell ref="G28:G30"/>
    <mergeCell ref="H28:H30"/>
    <mergeCell ref="F31:F33"/>
    <mergeCell ref="G31:G33"/>
    <mergeCell ref="H31:H33"/>
    <mergeCell ref="C16:C19"/>
    <mergeCell ref="C20:C23"/>
    <mergeCell ref="C24:C27"/>
    <mergeCell ref="A11:H11"/>
    <mergeCell ref="E16:E19"/>
    <mergeCell ref="E20:E23"/>
    <mergeCell ref="E24:E27"/>
    <mergeCell ref="F12:F15"/>
    <mergeCell ref="G12:G15"/>
    <mergeCell ref="H12:H15"/>
    <mergeCell ref="F16:F19"/>
    <mergeCell ref="G16:G19"/>
    <mergeCell ref="H16:H19"/>
    <mergeCell ref="F20:F23"/>
    <mergeCell ref="G20:G23"/>
    <mergeCell ref="H20:H23"/>
    <mergeCell ref="H7:H8"/>
    <mergeCell ref="A9:H9"/>
    <mergeCell ref="E7:E8"/>
    <mergeCell ref="F7:F8"/>
    <mergeCell ref="A12:A27"/>
    <mergeCell ref="A7:A8"/>
    <mergeCell ref="B7:B8"/>
    <mergeCell ref="C7:C8"/>
    <mergeCell ref="D7:D8"/>
    <mergeCell ref="G7:G8"/>
    <mergeCell ref="B12:B15"/>
    <mergeCell ref="B16:B19"/>
    <mergeCell ref="B20:B23"/>
    <mergeCell ref="B24:B27"/>
    <mergeCell ref="E12:E15"/>
    <mergeCell ref="C12:C15"/>
    <mergeCell ref="A44:A46"/>
    <mergeCell ref="A48:A51"/>
    <mergeCell ref="A43:H43"/>
    <mergeCell ref="A41:H41"/>
    <mergeCell ref="A28:A40"/>
    <mergeCell ref="B34:B36"/>
    <mergeCell ref="B37:B40"/>
    <mergeCell ref="E34:E36"/>
    <mergeCell ref="E37:E40"/>
    <mergeCell ref="C34:C36"/>
    <mergeCell ref="C37:C40"/>
    <mergeCell ref="F34:F36"/>
    <mergeCell ref="G34:G36"/>
    <mergeCell ref="H34:H36"/>
    <mergeCell ref="F37:F40"/>
    <mergeCell ref="G37:G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Bairabi N</vt:lpstr>
      <vt:lpstr>Bairabi S</vt:lpstr>
      <vt:lpstr>Meidum</vt:lpstr>
      <vt:lpstr>Pangbal</vt:lpstr>
      <vt:lpstr>S Chhimluang</vt:lpstr>
      <vt:lpstr>Saihapui K</vt:lpstr>
      <vt:lpstr>Bukvannei</vt:lpstr>
      <vt:lpstr>Buhchang</vt:lpstr>
      <vt:lpstr>Phaisen</vt:lpstr>
      <vt:lpstr>Gosen</vt:lpstr>
      <vt:lpstr>Builum</vt:lpstr>
      <vt:lpstr>Khuangpuilam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2019-12-06T06:03:19Z</dcterms:created>
  <dcterms:modified xsi:type="dcterms:W3CDTF">2020-03-02T17:43:47Z</dcterms:modified>
</cp:coreProperties>
</file>